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☆Health Screening☆\予約手配\申し込みフォーム\"/>
    </mc:Choice>
  </mc:AlternateContent>
  <xr:revisionPtr revIDLastSave="0" documentId="13_ncr:1_{D8D73B8D-3BBC-438E-8D0A-63AF29B0240D}" xr6:coauthVersionLast="47" xr6:coauthVersionMax="47" xr10:uidLastSave="{00000000-0000-0000-0000-000000000000}"/>
  <bookViews>
    <workbookView xWindow="-120" yWindow="-120" windowWidth="29040" windowHeight="15840" xr2:uid="{878D92FC-315A-4F19-80E1-BC96932A20FE}"/>
  </bookViews>
  <sheets>
    <sheet name="健康診断申込書" sheetId="3" r:id="rId1"/>
  </sheets>
  <definedNames>
    <definedName name="_xlnm.Print_Area" localSheetId="0">健康診断申込書!$B$1:$N$87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" l="1"/>
  <c r="X25" i="3" l="1"/>
  <c r="W25" i="3"/>
  <c r="V25" i="3"/>
  <c r="X22" i="3"/>
  <c r="W22" i="3"/>
  <c r="V22" i="3"/>
  <c r="U22" i="3"/>
  <c r="U25" i="3"/>
  <c r="V24" i="3"/>
  <c r="W24" i="3"/>
  <c r="X24" i="3"/>
  <c r="X28" i="3"/>
  <c r="W28" i="3"/>
  <c r="V28" i="3"/>
  <c r="U28" i="3"/>
  <c r="U24" i="3"/>
  <c r="X30" i="3"/>
  <c r="W30" i="3"/>
  <c r="V30" i="3"/>
  <c r="U30" i="3"/>
  <c r="E83" i="3"/>
  <c r="E64" i="3"/>
  <c r="E45" i="3"/>
  <c r="E26" i="3"/>
  <c r="X38" i="3"/>
  <c r="X37" i="3"/>
  <c r="X36" i="3"/>
  <c r="X35" i="3"/>
  <c r="X34" i="3"/>
  <c r="X33" i="3"/>
  <c r="X32" i="3"/>
  <c r="X31" i="3"/>
  <c r="X29" i="3"/>
  <c r="X27" i="3"/>
  <c r="X26" i="3"/>
  <c r="X23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W38" i="3"/>
  <c r="W37" i="3"/>
  <c r="W36" i="3"/>
  <c r="W35" i="3"/>
  <c r="W34" i="3"/>
  <c r="W33" i="3"/>
  <c r="W32" i="3"/>
  <c r="W31" i="3"/>
  <c r="W29" i="3"/>
  <c r="W27" i="3"/>
  <c r="W26" i="3"/>
  <c r="W23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V38" i="3"/>
  <c r="V37" i="3"/>
  <c r="V36" i="3"/>
  <c r="V35" i="3"/>
  <c r="V34" i="3"/>
  <c r="V33" i="3"/>
  <c r="V32" i="3"/>
  <c r="V31" i="3"/>
  <c r="V29" i="3"/>
  <c r="V27" i="3"/>
  <c r="V26" i="3"/>
  <c r="V23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U15" i="3"/>
  <c r="U14" i="3"/>
  <c r="U13" i="3"/>
  <c r="U12" i="3"/>
  <c r="U11" i="3"/>
  <c r="C82" i="3"/>
  <c r="C63" i="3"/>
  <c r="C44" i="3"/>
  <c r="U38" i="3"/>
  <c r="U37" i="3"/>
  <c r="U36" i="3"/>
  <c r="U35" i="3"/>
  <c r="U34" i="3"/>
  <c r="U33" i="3"/>
  <c r="U32" i="3"/>
  <c r="U31" i="3"/>
  <c r="U29" i="3"/>
  <c r="U27" i="3"/>
  <c r="U26" i="3"/>
  <c r="U23" i="3"/>
  <c r="U21" i="3"/>
  <c r="U20" i="3"/>
  <c r="U19" i="3"/>
  <c r="U18" i="3"/>
  <c r="C85" i="3" l="1"/>
  <c r="C47" i="3"/>
  <c r="C66" i="3"/>
  <c r="U16" i="3"/>
  <c r="U17" i="3"/>
  <c r="U10" i="3"/>
  <c r="U9" i="3"/>
  <c r="U8" i="3"/>
  <c r="U7" i="3"/>
  <c r="U6" i="3"/>
  <c r="U5" i="3"/>
  <c r="U4" i="3"/>
  <c r="C28" i="3" l="1"/>
</calcChain>
</file>

<file path=xl/sharedStrings.xml><?xml version="1.0" encoding="utf-8"?>
<sst xmlns="http://schemas.openxmlformats.org/spreadsheetml/2006/main" count="359" uniqueCount="120">
  <si>
    <t>健康診断申込書　</t>
    <phoneticPr fontId="3"/>
  </si>
  <si>
    <t>支払い方法</t>
    <rPh sb="0" eb="2">
      <t>シハラ</t>
    </rPh>
    <rPh sb="3" eb="5">
      <t>ホウホウ</t>
    </rPh>
    <phoneticPr fontId="3"/>
  </si>
  <si>
    <t>請求先会社名</t>
    <rPh sb="0" eb="3">
      <t>セイキュウサキ</t>
    </rPh>
    <rPh sb="5" eb="6">
      <t>メイ</t>
    </rPh>
    <phoneticPr fontId="3"/>
  </si>
  <si>
    <t>当日支払い</t>
    <rPh sb="0" eb="2">
      <t>トウジツ</t>
    </rPh>
    <rPh sb="2" eb="4">
      <t>シハラ</t>
    </rPh>
    <phoneticPr fontId="3"/>
  </si>
  <si>
    <t>請求先会社住所</t>
    <phoneticPr fontId="3"/>
  </si>
  <si>
    <t>Post Code</t>
    <phoneticPr fontId="3"/>
  </si>
  <si>
    <t>会社請求</t>
    <rPh sb="0" eb="2">
      <t>カイシャ</t>
    </rPh>
    <rPh sb="2" eb="4">
      <t>セイキュウ</t>
    </rPh>
    <phoneticPr fontId="3"/>
  </si>
  <si>
    <t>保険請求</t>
    <rPh sb="0" eb="2">
      <t>ホケン</t>
    </rPh>
    <rPh sb="2" eb="4">
      <t>セイキュウ</t>
    </rPh>
    <phoneticPr fontId="3"/>
  </si>
  <si>
    <t>保険名</t>
    <rPh sb="0" eb="3">
      <t>ホケンメイ</t>
    </rPh>
    <phoneticPr fontId="3"/>
  </si>
  <si>
    <t>受診歴</t>
    <rPh sb="0" eb="3">
      <t>ジュシンレキ</t>
    </rPh>
    <phoneticPr fontId="3"/>
  </si>
  <si>
    <t>代表者と</t>
    <rPh sb="0" eb="3">
      <t>ダイヒョウシャ</t>
    </rPh>
    <phoneticPr fontId="3"/>
  </si>
  <si>
    <t>時間帯</t>
    <rPh sb="0" eb="3">
      <t>ジカンタイ</t>
    </rPh>
    <phoneticPr fontId="3"/>
  </si>
  <si>
    <t>代表受診者</t>
    <rPh sb="0" eb="2">
      <t>ダイヒョウ</t>
    </rPh>
    <phoneticPr fontId="3"/>
  </si>
  <si>
    <t>初診</t>
    <rPh sb="0" eb="2">
      <t>ショシン</t>
    </rPh>
    <phoneticPr fontId="3"/>
  </si>
  <si>
    <t>配偶者</t>
    <rPh sb="0" eb="3">
      <t>ハイグウシャ</t>
    </rPh>
    <phoneticPr fontId="3"/>
  </si>
  <si>
    <t>午前であればいつでも</t>
    <rPh sb="0" eb="2">
      <t>ゴゼン</t>
    </rPh>
    <phoneticPr fontId="3"/>
  </si>
  <si>
    <t>再診</t>
    <rPh sb="0" eb="2">
      <t>サイシン</t>
    </rPh>
    <phoneticPr fontId="3"/>
  </si>
  <si>
    <t>子</t>
    <rPh sb="0" eb="1">
      <t>コ</t>
    </rPh>
    <phoneticPr fontId="3"/>
  </si>
  <si>
    <t>9：00-10：00</t>
    <phoneticPr fontId="3"/>
  </si>
  <si>
    <t>兄弟</t>
    <rPh sb="0" eb="2">
      <t>キョウダイ</t>
    </rPh>
    <phoneticPr fontId="3"/>
  </si>
  <si>
    <t>10：00-11：00</t>
    <phoneticPr fontId="3"/>
  </si>
  <si>
    <t>親族</t>
    <rPh sb="0" eb="2">
      <t>シンゾク</t>
    </rPh>
    <phoneticPr fontId="3"/>
  </si>
  <si>
    <t>11：00-12：00</t>
    <phoneticPr fontId="3"/>
  </si>
  <si>
    <t>その他</t>
    <rPh sb="2" eb="3">
      <t>タ</t>
    </rPh>
    <phoneticPr fontId="3"/>
  </si>
  <si>
    <t>13：30-14：00</t>
    <phoneticPr fontId="3"/>
  </si>
  <si>
    <t>受診コース</t>
    <rPh sb="0" eb="2">
      <t>ジュシン</t>
    </rPh>
    <phoneticPr fontId="3"/>
  </si>
  <si>
    <t>歯科検診</t>
    <rPh sb="0" eb="4">
      <t>シカケンシン</t>
    </rPh>
    <phoneticPr fontId="3"/>
  </si>
  <si>
    <t>キット送付先</t>
    <rPh sb="3" eb="6">
      <t>ソウフサキ</t>
    </rPh>
    <phoneticPr fontId="3"/>
  </si>
  <si>
    <t>コンパクトコース</t>
    <phoneticPr fontId="3"/>
  </si>
  <si>
    <t>Ａコース</t>
    <phoneticPr fontId="3"/>
  </si>
  <si>
    <t>自宅</t>
    <rPh sb="0" eb="2">
      <t>ジタク</t>
    </rPh>
    <phoneticPr fontId="3"/>
  </si>
  <si>
    <t>オプション検査</t>
    <rPh sb="5" eb="7">
      <t>ケンサ</t>
    </rPh>
    <phoneticPr fontId="3"/>
  </si>
  <si>
    <t>スタンダードコース</t>
    <phoneticPr fontId="3"/>
  </si>
  <si>
    <t>Bコース</t>
    <phoneticPr fontId="3"/>
  </si>
  <si>
    <t>会社</t>
    <rPh sb="0" eb="2">
      <t>カイシャ</t>
    </rPh>
    <phoneticPr fontId="3"/>
  </si>
  <si>
    <t>診察券番号</t>
    <phoneticPr fontId="3"/>
  </si>
  <si>
    <t>エグゼクティブコース</t>
    <phoneticPr fontId="3"/>
  </si>
  <si>
    <t>Cコース</t>
    <phoneticPr fontId="3"/>
  </si>
  <si>
    <t>その他（コメント欄に詳細記入）</t>
    <rPh sb="2" eb="3">
      <t>タ</t>
    </rPh>
    <rPh sb="8" eb="9">
      <t>ラン</t>
    </rPh>
    <rPh sb="10" eb="12">
      <t>ショウサイ</t>
    </rPh>
    <rPh sb="12" eb="14">
      <t>キニュウ</t>
    </rPh>
    <phoneticPr fontId="3"/>
  </si>
  <si>
    <t>歯石除去</t>
    <rPh sb="0" eb="4">
      <t>シセキジョキョ</t>
    </rPh>
    <phoneticPr fontId="3"/>
  </si>
  <si>
    <t>企業コース</t>
    <rPh sb="0" eb="2">
      <t>キギョウ</t>
    </rPh>
    <phoneticPr fontId="3"/>
  </si>
  <si>
    <t>チャイルドAコース</t>
    <phoneticPr fontId="3"/>
  </si>
  <si>
    <t>チャイルドBコース</t>
    <phoneticPr fontId="3"/>
  </si>
  <si>
    <t>Aコース</t>
  </si>
  <si>
    <t>歯石除去</t>
    <rPh sb="0" eb="2">
      <t>シセキ</t>
    </rPh>
    <rPh sb="2" eb="4">
      <t>ジョキョ</t>
    </rPh>
    <phoneticPr fontId="2"/>
  </si>
  <si>
    <t>Cコース</t>
  </si>
  <si>
    <t>Bコース</t>
  </si>
  <si>
    <t>HPV DNA検査</t>
  </si>
  <si>
    <t>眼底・眼圧検査</t>
  </si>
  <si>
    <t>便潜血検査</t>
  </si>
  <si>
    <t>血清ピロリ菌抗体</t>
  </si>
  <si>
    <t>便中ピロリ菌抗原</t>
  </si>
  <si>
    <t>バリウム検査</t>
  </si>
  <si>
    <t>腹部超音波検査</t>
  </si>
  <si>
    <t>心電図</t>
  </si>
  <si>
    <t>B型肝炎抗原</t>
  </si>
  <si>
    <t>B型肝炎抗体</t>
  </si>
  <si>
    <t>C型肝炎抗体</t>
  </si>
  <si>
    <t xml:space="preserve">	ABO・Rh式血液型検査</t>
  </si>
  <si>
    <t>PSA</t>
  </si>
  <si>
    <t>AFP</t>
  </si>
  <si>
    <t>CEA</t>
  </si>
  <si>
    <t>CA19-9</t>
  </si>
  <si>
    <t>CA125</t>
  </si>
  <si>
    <t>レディース検診</t>
    <rPh sb="5" eb="7">
      <t>ケンシン</t>
    </rPh>
    <phoneticPr fontId="2"/>
  </si>
  <si>
    <t>婦人科検診2(経膣超音波)</t>
    <rPh sb="0" eb="5">
      <t>フジンカケンシン</t>
    </rPh>
    <rPh sb="7" eb="9">
      <t>ケイチツ</t>
    </rPh>
    <rPh sb="9" eb="12">
      <t>チョウオンパ</t>
    </rPh>
    <phoneticPr fontId="2"/>
  </si>
  <si>
    <t>乳がん検診1(乳房超音波)</t>
    <rPh sb="0" eb="1">
      <t>ニュウ</t>
    </rPh>
    <rPh sb="3" eb="5">
      <t>ケンシン</t>
    </rPh>
    <rPh sb="7" eb="9">
      <t>ニュウボウ</t>
    </rPh>
    <rPh sb="9" eb="12">
      <t>チョウオンパ</t>
    </rPh>
    <phoneticPr fontId="2"/>
  </si>
  <si>
    <t>婦人科検診1(子宮頚部細胞診)</t>
    <rPh sb="0" eb="5">
      <t>フジンカケンシン</t>
    </rPh>
    <rPh sb="7" eb="9">
      <t>シキュウ</t>
    </rPh>
    <rPh sb="9" eb="10">
      <t>ケイ</t>
    </rPh>
    <rPh sb="10" eb="11">
      <t>ブ</t>
    </rPh>
    <rPh sb="11" eb="14">
      <t>サイボウシン</t>
    </rPh>
    <phoneticPr fontId="2"/>
  </si>
  <si>
    <t>■</t>
    <phoneticPr fontId="2"/>
  </si>
  <si>
    <t>オプション選択</t>
    <rPh sb="5" eb="7">
      <t>センタク</t>
    </rPh>
    <phoneticPr fontId="2"/>
  </si>
  <si>
    <t>□</t>
  </si>
  <si>
    <t>□</t>
    <phoneticPr fontId="2"/>
  </si>
  <si>
    <t>AM</t>
    <phoneticPr fontId="3"/>
  </si>
  <si>
    <t>PM</t>
    <phoneticPr fontId="3"/>
  </si>
  <si>
    <t>どちらでも</t>
    <phoneticPr fontId="2"/>
  </si>
  <si>
    <t>担当者氏名</t>
    <rPh sb="0" eb="3">
      <t>タントウシャ</t>
    </rPh>
    <rPh sb="3" eb="5">
      <t>シメイ</t>
    </rPh>
    <phoneticPr fontId="3"/>
  </si>
  <si>
    <t>担当者連絡先</t>
    <rPh sb="3" eb="5">
      <t>レンラク</t>
    </rPh>
    <rPh sb="5" eb="6">
      <t>サキ</t>
    </rPh>
    <phoneticPr fontId="3"/>
  </si>
  <si>
    <t>その他</t>
    <rPh sb="2" eb="3">
      <t>タ</t>
    </rPh>
    <phoneticPr fontId="2"/>
  </si>
  <si>
    <t>担当者E-mail</t>
    <phoneticPr fontId="2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</si>
  <si>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生年月日</t>
    </r>
    <rPh sb="1" eb="3">
      <t>セイネン</t>
    </rPh>
    <rPh sb="3" eb="5">
      <t>ガッピ</t>
    </rPh>
    <phoneticPr fontId="3"/>
  </si>
  <si>
    <t>性別</t>
    <rPh sb="0" eb="2">
      <t>セイベツ</t>
    </rPh>
    <phoneticPr fontId="2"/>
  </si>
  <si>
    <t>Male</t>
    <phoneticPr fontId="2"/>
  </si>
  <si>
    <t>Female</t>
    <phoneticPr fontId="2"/>
  </si>
  <si>
    <t>Prefer not to say</t>
    <phoneticPr fontId="2"/>
  </si>
  <si>
    <t>第2希望 受診日-時間帯</t>
    <rPh sb="0" eb="1">
      <t>ダイ</t>
    </rPh>
    <rPh sb="2" eb="4">
      <t>キボウ</t>
    </rPh>
    <rPh sb="5" eb="7">
      <t>ジュシン</t>
    </rPh>
    <rPh sb="7" eb="8">
      <t>ビ</t>
    </rPh>
    <rPh sb="9" eb="12">
      <t>ジカンタイ</t>
    </rPh>
    <phoneticPr fontId="2"/>
  </si>
  <si>
    <t>第1希望 受診日-時間帯</t>
    <rPh sb="0" eb="1">
      <t>ダイ</t>
    </rPh>
    <rPh sb="2" eb="4">
      <t>キボウ</t>
    </rPh>
    <rPh sb="5" eb="7">
      <t>ジュシン</t>
    </rPh>
    <rPh sb="7" eb="8">
      <t>ビ</t>
    </rPh>
    <rPh sb="9" eb="12">
      <t>ジカンタイ</t>
    </rPh>
    <phoneticPr fontId="2"/>
  </si>
  <si>
    <t>第3希望 受診日-時間帯</t>
    <rPh sb="0" eb="1">
      <t>ダイ</t>
    </rPh>
    <rPh sb="2" eb="4">
      <t>キボウ</t>
    </rPh>
    <rPh sb="5" eb="7">
      <t>ジュシン</t>
    </rPh>
    <rPh sb="7" eb="8">
      <t>ビ</t>
    </rPh>
    <rPh sb="9" eb="12">
      <t>ジカンタイ</t>
    </rPh>
    <phoneticPr fontId="2"/>
  </si>
  <si>
    <t>当院事務使用欄</t>
    <rPh sb="0" eb="2">
      <t>トウイン</t>
    </rPh>
    <rPh sb="2" eb="4">
      <t>ジム</t>
    </rPh>
    <rPh sb="4" eb="6">
      <t>シヨウ</t>
    </rPh>
    <rPh sb="6" eb="7">
      <t>ラン</t>
    </rPh>
    <phoneticPr fontId="2"/>
  </si>
  <si>
    <t>□</t>
    <phoneticPr fontId="2"/>
  </si>
  <si>
    <t>受診者2</t>
    <rPh sb="0" eb="3">
      <t>ジュシンシャ</t>
    </rPh>
    <phoneticPr fontId="3"/>
  </si>
  <si>
    <t>ここからコース&amp;オプション1</t>
    <phoneticPr fontId="2"/>
  </si>
  <si>
    <t>ここからコース&amp;オプション2</t>
  </si>
  <si>
    <t>ここからコース&amp;オプション3</t>
  </si>
  <si>
    <t>ここからコース&amp;オプション4</t>
  </si>
  <si>
    <t>代表受診者と別の場所へお送り希望の場合はご入力ください</t>
    <phoneticPr fontId="2"/>
  </si>
  <si>
    <t>受診者3</t>
    <rPh sb="0" eb="3">
      <t>ジュシンシャ</t>
    </rPh>
    <phoneticPr fontId="3"/>
  </si>
  <si>
    <t>受診者4</t>
    <rPh sb="0" eb="3">
      <t>ジュシンシャ</t>
    </rPh>
    <phoneticPr fontId="3"/>
  </si>
  <si>
    <t>-</t>
    <phoneticPr fontId="2"/>
  </si>
  <si>
    <t>CA19-9</t>
    <phoneticPr fontId="2"/>
  </si>
  <si>
    <t>CA125</t>
    <phoneticPr fontId="2"/>
  </si>
  <si>
    <t>※のセルは必ずご記入くださいませ。未記入欄は色付けされるよう設定しております。</t>
    <rPh sb="5" eb="6">
      <t>カナラ</t>
    </rPh>
    <rPh sb="8" eb="10">
      <t>キニュウ</t>
    </rPh>
    <rPh sb="17" eb="20">
      <t>ミキニュウ</t>
    </rPh>
    <rPh sb="20" eb="21">
      <t>ラン</t>
    </rPh>
    <rPh sb="22" eb="23">
      <t>イロ</t>
    </rPh>
    <rPh sb="23" eb="24">
      <t>ヅ</t>
    </rPh>
    <rPh sb="30" eb="32">
      <t>セッテイ</t>
    </rPh>
    <phoneticPr fontId="3"/>
  </si>
  <si>
    <t>Comments / Special requirements</t>
    <phoneticPr fontId="3"/>
  </si>
  <si>
    <t>乳がん検診2(デジタルマンモグラフィ)</t>
    <rPh sb="0" eb="19">
      <t>”</t>
    </rPh>
    <phoneticPr fontId="2"/>
  </si>
  <si>
    <t>オプション検査請求先</t>
    <phoneticPr fontId="3"/>
  </si>
  <si>
    <t>所属会社名</t>
    <rPh sb="0" eb="4">
      <t>ショゾクカイシャ</t>
    </rPh>
    <rPh sb="4" eb="5">
      <t>メイ</t>
    </rPh>
    <phoneticPr fontId="2"/>
  </si>
  <si>
    <t>眼底・眼圧検査</t>
    <phoneticPr fontId="2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</si>
  <si>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支払い方法</t>
    </r>
    <phoneticPr fontId="3"/>
  </si>
  <si>
    <r>
      <t>※</t>
    </r>
    <r>
      <rPr>
        <sz val="11"/>
        <rFont val="ＭＳ Ｐゴシック"/>
        <family val="3"/>
        <charset val="128"/>
      </rPr>
      <t>キット送付先住所</t>
    </r>
    <rPh sb="7" eb="9">
      <t>ジュウショ</t>
    </rPh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</si>
  <si>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Post Code</t>
    </r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</si>
  <si>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氏名 (和名)</t>
    </r>
    <rPh sb="1" eb="3">
      <t>シメイ</t>
    </rPh>
    <rPh sb="5" eb="7">
      <t>ワメイ</t>
    </rPh>
    <phoneticPr fontId="2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</si>
  <si>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E-mail</t>
    </r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</si>
  <si>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携帯電話番号</t>
    </r>
    <rPh sb="1" eb="3">
      <t>ケイタイ</t>
    </rPh>
    <rPh sb="3" eb="5">
      <t>デンワ</t>
    </rPh>
    <rPh sb="5" eb="7">
      <t>バンゴウ</t>
    </rPh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</si>
  <si>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受診コース</t>
    </r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</si>
  <si>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NAME (アルファベット表記)</t>
    </r>
    <rPh sb="14" eb="16">
      <t>ヒョウキ</t>
    </rPh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</si>
  <si>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受診歴</t>
    </r>
    <rPh sb="1" eb="3">
      <t>ジュシン</t>
    </rPh>
    <rPh sb="3" eb="4">
      <t>レキ</t>
    </rPh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</si>
  <si>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年齢</t>
    </r>
    <rPh sb="1" eb="3">
      <t>ネンレイ</t>
    </rPh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</si>
  <si>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性別</t>
    </r>
    <rPh sb="1" eb="3">
      <t>セイベツ</t>
    </rPh>
    <phoneticPr fontId="3"/>
  </si>
  <si>
    <r>
      <t>※</t>
    </r>
    <r>
      <rPr>
        <sz val="11"/>
        <rFont val="ＭＳ Ｐゴシック"/>
        <family val="3"/>
        <charset val="128"/>
      </rPr>
      <t>Nationality</t>
    </r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</si>
  <si>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氏名</t>
    </r>
    <rPh sb="1" eb="3">
      <t>シメイ</t>
    </rPh>
    <phoneticPr fontId="2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</si>
  <si>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NAME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</si>
</sst>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\ 000\ 000"/>
    <numFmt numFmtId="177" formatCode="yyyy&quot;年&quot;m&quot;月&quot;d&quot;日&quot;;@"/>
    <numFmt numFmtId="178" formatCode="yyyy&quot;年&quot;m&quot;月&quot;d&quot;日&quot;\ \(aaa\);@"/>
  </numFmts>
  <fonts count="14" x14ac:knownFonts="1">
    <font>
      <sz val="11"/>
      <color theme="1"/>
      <name val="游ゴシック"/>
      <family val="2"/>
      <scheme val="minor"/>
    </font>
    <font>
      <sz val="8"/>
      <color rgb="FF000000"/>
      <name val="Segoe UI"/>
      <family val="2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2" tint="-9.9978637043366805E-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left" vertical="center"/>
      <protection locked="0"/>
    </xf>
    <xf numFmtId="0" fontId="4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right" vertical="center"/>
    </xf>
    <xf numFmtId="14" fontId="6" fillId="0" borderId="0" xfId="0" applyNumberFormat="1" applyFont="1" applyAlignment="1">
      <alignment horizontal="center" vertical="center"/>
    </xf>
    <xf numFmtId="22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4" fillId="0" borderId="2" xfId="0" applyFont="1" applyBorder="1"/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/>
    <xf numFmtId="1" fontId="4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Protection="1">
      <protection locked="0"/>
    </xf>
    <xf numFmtId="0" fontId="8" fillId="0" borderId="0" xfId="0" applyFont="1" applyAlignment="1">
      <alignment horizontal="left" vertical="center"/>
    </xf>
    <xf numFmtId="0" fontId="4" fillId="2" borderId="0" xfId="0" applyFont="1" applyFill="1"/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78" fontId="4" fillId="0" borderId="3" xfId="0" applyNumberFormat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22" fontId="6" fillId="0" borderId="0" xfId="0" applyNumberFormat="1" applyFont="1" applyAlignment="1">
      <alignment horizontal="center" vertical="center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1" fontId="4" fillId="0" borderId="4" xfId="0" applyNumberFormat="1" applyFont="1" applyBorder="1" applyAlignment="1" applyProtection="1">
      <alignment horizontal="left" vertical="center" shrinkToFit="1"/>
      <protection locked="0"/>
    </xf>
    <xf numFmtId="1" fontId="4" fillId="0" borderId="5" xfId="0" applyNumberFormat="1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19">
    <dxf>
      <font>
        <strike/>
      </font>
    </dxf>
    <dxf>
      <font>
        <b/>
        <i val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E5FF"/>
        </patternFill>
      </fill>
    </dxf>
    <dxf>
      <fill>
        <patternFill>
          <bgColor rgb="FFFFE5FF"/>
        </patternFill>
      </fill>
    </dxf>
    <dxf>
      <fill>
        <patternFill>
          <bgColor rgb="FFFFE5FF"/>
        </patternFill>
      </fill>
    </dxf>
    <dxf>
      <fill>
        <patternFill>
          <bgColor rgb="FFFFE5FF"/>
        </patternFill>
      </fill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E5FF"/>
        </patternFill>
      </fill>
    </dxf>
    <dxf>
      <font>
        <strike/>
        <color rgb="FFFF0000"/>
      </font>
      <fill>
        <patternFill>
          <bgColor rgb="FFFFCCFF"/>
        </patternFill>
      </fill>
    </dxf>
    <dxf>
      <font>
        <color rgb="FF0070C0"/>
      </font>
    </dxf>
    <dxf>
      <fill>
        <patternFill>
          <bgColor rgb="FFFFE5FF"/>
        </patternFill>
      </fill>
    </dxf>
    <dxf>
      <fill>
        <patternFill>
          <bgColor rgb="FFFFE5FF"/>
        </patternFill>
      </fill>
    </dxf>
    <dxf>
      <fill>
        <patternFill>
          <bgColor rgb="FFFFE5FF"/>
        </patternFill>
      </fill>
    </dxf>
  </dxfs>
  <tableStyles count="0" defaultTableStyle="TableStyleMedium2" defaultPivotStyle="PivotStyleLight16"/>
  <colors>
    <mruColors>
      <color rgb="FFFFCCFF"/>
      <color rgb="FFFFE5FF"/>
      <color rgb="FFFFF2FF"/>
      <color rgb="FFF9F9F9"/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24</xdr:row>
          <xdr:rowOff>0</xdr:rowOff>
        </xdr:from>
        <xdr:to>
          <xdr:col>7</xdr:col>
          <xdr:colOff>314325</xdr:colOff>
          <xdr:row>26</xdr:row>
          <xdr:rowOff>9525</xdr:rowOff>
        </xdr:to>
        <xdr:sp macro="" textlink="">
          <xdr:nvSpPr>
            <xdr:cNvPr id="3087" name="Group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0</xdr:rowOff>
        </xdr:from>
        <xdr:to>
          <xdr:col>7</xdr:col>
          <xdr:colOff>552450</xdr:colOff>
          <xdr:row>19</xdr:row>
          <xdr:rowOff>28575</xdr:rowOff>
        </xdr:to>
        <xdr:sp macro="" textlink="">
          <xdr:nvSpPr>
            <xdr:cNvPr id="3094" name="Group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28</xdr:row>
          <xdr:rowOff>0</xdr:rowOff>
        </xdr:from>
        <xdr:to>
          <xdr:col>7</xdr:col>
          <xdr:colOff>400050</xdr:colOff>
          <xdr:row>30</xdr:row>
          <xdr:rowOff>19050</xdr:rowOff>
        </xdr:to>
        <xdr:sp macro="" textlink="">
          <xdr:nvSpPr>
            <xdr:cNvPr id="3095" name="Group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28</xdr:row>
          <xdr:rowOff>0</xdr:rowOff>
        </xdr:from>
        <xdr:to>
          <xdr:col>7</xdr:col>
          <xdr:colOff>381000</xdr:colOff>
          <xdr:row>30</xdr:row>
          <xdr:rowOff>85725</xdr:rowOff>
        </xdr:to>
        <xdr:sp macro="" textlink="">
          <xdr:nvSpPr>
            <xdr:cNvPr id="3096" name="Group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30</xdr:row>
          <xdr:rowOff>0</xdr:rowOff>
        </xdr:from>
        <xdr:to>
          <xdr:col>7</xdr:col>
          <xdr:colOff>314325</xdr:colOff>
          <xdr:row>32</xdr:row>
          <xdr:rowOff>9525</xdr:rowOff>
        </xdr:to>
        <xdr:sp macro="" textlink="">
          <xdr:nvSpPr>
            <xdr:cNvPr id="3123" name="Group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30</xdr:row>
          <xdr:rowOff>0</xdr:rowOff>
        </xdr:from>
        <xdr:to>
          <xdr:col>7</xdr:col>
          <xdr:colOff>552450</xdr:colOff>
          <xdr:row>32</xdr:row>
          <xdr:rowOff>28575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30</xdr:row>
          <xdr:rowOff>0</xdr:rowOff>
        </xdr:from>
        <xdr:to>
          <xdr:col>7</xdr:col>
          <xdr:colOff>400050</xdr:colOff>
          <xdr:row>31</xdr:row>
          <xdr:rowOff>133350</xdr:rowOff>
        </xdr:to>
        <xdr:sp macro="" textlink="">
          <xdr:nvSpPr>
            <xdr:cNvPr id="3125" name="Group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30</xdr:row>
          <xdr:rowOff>0</xdr:rowOff>
        </xdr:from>
        <xdr:to>
          <xdr:col>7</xdr:col>
          <xdr:colOff>381000</xdr:colOff>
          <xdr:row>32</xdr:row>
          <xdr:rowOff>9525</xdr:rowOff>
        </xdr:to>
        <xdr:sp macro="" textlink="">
          <xdr:nvSpPr>
            <xdr:cNvPr id="3126" name="Group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43</xdr:row>
          <xdr:rowOff>0</xdr:rowOff>
        </xdr:from>
        <xdr:to>
          <xdr:col>7</xdr:col>
          <xdr:colOff>314325</xdr:colOff>
          <xdr:row>45</xdr:row>
          <xdr:rowOff>9525</xdr:rowOff>
        </xdr:to>
        <xdr:sp macro="" textlink="">
          <xdr:nvSpPr>
            <xdr:cNvPr id="3131" name="Group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0</xdr:rowOff>
        </xdr:from>
        <xdr:to>
          <xdr:col>7</xdr:col>
          <xdr:colOff>552450</xdr:colOff>
          <xdr:row>38</xdr:row>
          <xdr:rowOff>28575</xdr:rowOff>
        </xdr:to>
        <xdr:sp macro="" textlink="">
          <xdr:nvSpPr>
            <xdr:cNvPr id="3132" name="Group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47</xdr:row>
          <xdr:rowOff>0</xdr:rowOff>
        </xdr:from>
        <xdr:to>
          <xdr:col>7</xdr:col>
          <xdr:colOff>400050</xdr:colOff>
          <xdr:row>49</xdr:row>
          <xdr:rowOff>19050</xdr:rowOff>
        </xdr:to>
        <xdr:sp macro="" textlink="">
          <xdr:nvSpPr>
            <xdr:cNvPr id="3133" name="Group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47</xdr:row>
          <xdr:rowOff>0</xdr:rowOff>
        </xdr:from>
        <xdr:to>
          <xdr:col>7</xdr:col>
          <xdr:colOff>381000</xdr:colOff>
          <xdr:row>49</xdr:row>
          <xdr:rowOff>85725</xdr:rowOff>
        </xdr:to>
        <xdr:sp macro="" textlink="">
          <xdr:nvSpPr>
            <xdr:cNvPr id="3134" name="Group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43</xdr:row>
          <xdr:rowOff>0</xdr:rowOff>
        </xdr:from>
        <xdr:to>
          <xdr:col>7</xdr:col>
          <xdr:colOff>314325</xdr:colOff>
          <xdr:row>45</xdr:row>
          <xdr:rowOff>9525</xdr:rowOff>
        </xdr:to>
        <xdr:sp macro="" textlink="">
          <xdr:nvSpPr>
            <xdr:cNvPr id="3135" name="Group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0</xdr:rowOff>
        </xdr:from>
        <xdr:to>
          <xdr:col>7</xdr:col>
          <xdr:colOff>552450</xdr:colOff>
          <xdr:row>38</xdr:row>
          <xdr:rowOff>28575</xdr:rowOff>
        </xdr:to>
        <xdr:sp macro="" textlink="">
          <xdr:nvSpPr>
            <xdr:cNvPr id="3136" name="Group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47</xdr:row>
          <xdr:rowOff>0</xdr:rowOff>
        </xdr:from>
        <xdr:to>
          <xdr:col>7</xdr:col>
          <xdr:colOff>400050</xdr:colOff>
          <xdr:row>49</xdr:row>
          <xdr:rowOff>19050</xdr:rowOff>
        </xdr:to>
        <xdr:sp macro="" textlink="">
          <xdr:nvSpPr>
            <xdr:cNvPr id="3137" name="Group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47</xdr:row>
          <xdr:rowOff>0</xdr:rowOff>
        </xdr:from>
        <xdr:to>
          <xdr:col>7</xdr:col>
          <xdr:colOff>381000</xdr:colOff>
          <xdr:row>49</xdr:row>
          <xdr:rowOff>85725</xdr:rowOff>
        </xdr:to>
        <xdr:sp macro="" textlink="">
          <xdr:nvSpPr>
            <xdr:cNvPr id="3138" name="Group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49</xdr:row>
          <xdr:rowOff>0</xdr:rowOff>
        </xdr:from>
        <xdr:to>
          <xdr:col>7</xdr:col>
          <xdr:colOff>304800</xdr:colOff>
          <xdr:row>51</xdr:row>
          <xdr:rowOff>0</xdr:rowOff>
        </xdr:to>
        <xdr:sp macro="" textlink="">
          <xdr:nvSpPr>
            <xdr:cNvPr id="3139" name="Group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0</xdr:rowOff>
        </xdr:from>
        <xdr:to>
          <xdr:col>7</xdr:col>
          <xdr:colOff>542925</xdr:colOff>
          <xdr:row>51</xdr:row>
          <xdr:rowOff>19050</xdr:rowOff>
        </xdr:to>
        <xdr:sp macro="" textlink="">
          <xdr:nvSpPr>
            <xdr:cNvPr id="3140" name="Group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49</xdr:row>
          <xdr:rowOff>0</xdr:rowOff>
        </xdr:from>
        <xdr:to>
          <xdr:col>7</xdr:col>
          <xdr:colOff>390525</xdr:colOff>
          <xdr:row>50</xdr:row>
          <xdr:rowOff>123825</xdr:rowOff>
        </xdr:to>
        <xdr:sp macro="" textlink="">
          <xdr:nvSpPr>
            <xdr:cNvPr id="3141" name="Group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49</xdr:row>
          <xdr:rowOff>0</xdr:rowOff>
        </xdr:from>
        <xdr:to>
          <xdr:col>7</xdr:col>
          <xdr:colOff>371475</xdr:colOff>
          <xdr:row>51</xdr:row>
          <xdr:rowOff>0</xdr:rowOff>
        </xdr:to>
        <xdr:sp macro="" textlink="">
          <xdr:nvSpPr>
            <xdr:cNvPr id="3142" name="Group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62</xdr:row>
          <xdr:rowOff>0</xdr:rowOff>
        </xdr:from>
        <xdr:to>
          <xdr:col>7</xdr:col>
          <xdr:colOff>314325</xdr:colOff>
          <xdr:row>64</xdr:row>
          <xdr:rowOff>9525</xdr:rowOff>
        </xdr:to>
        <xdr:sp macro="" textlink="">
          <xdr:nvSpPr>
            <xdr:cNvPr id="3143" name="Group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55</xdr:row>
          <xdr:rowOff>0</xdr:rowOff>
        </xdr:from>
        <xdr:to>
          <xdr:col>7</xdr:col>
          <xdr:colOff>552450</xdr:colOff>
          <xdr:row>57</xdr:row>
          <xdr:rowOff>28575</xdr:rowOff>
        </xdr:to>
        <xdr:sp macro="" textlink="">
          <xdr:nvSpPr>
            <xdr:cNvPr id="3144" name="Group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66</xdr:row>
          <xdr:rowOff>0</xdr:rowOff>
        </xdr:from>
        <xdr:to>
          <xdr:col>7</xdr:col>
          <xdr:colOff>400050</xdr:colOff>
          <xdr:row>68</xdr:row>
          <xdr:rowOff>19050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66</xdr:row>
          <xdr:rowOff>0</xdr:rowOff>
        </xdr:from>
        <xdr:to>
          <xdr:col>7</xdr:col>
          <xdr:colOff>381000</xdr:colOff>
          <xdr:row>68</xdr:row>
          <xdr:rowOff>85725</xdr:rowOff>
        </xdr:to>
        <xdr:sp macro="" textlink="">
          <xdr:nvSpPr>
            <xdr:cNvPr id="3146" name="Group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62</xdr:row>
          <xdr:rowOff>0</xdr:rowOff>
        </xdr:from>
        <xdr:to>
          <xdr:col>7</xdr:col>
          <xdr:colOff>314325</xdr:colOff>
          <xdr:row>64</xdr:row>
          <xdr:rowOff>9525</xdr:rowOff>
        </xdr:to>
        <xdr:sp macro="" textlink="">
          <xdr:nvSpPr>
            <xdr:cNvPr id="3147" name="Group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55</xdr:row>
          <xdr:rowOff>0</xdr:rowOff>
        </xdr:from>
        <xdr:to>
          <xdr:col>7</xdr:col>
          <xdr:colOff>552450</xdr:colOff>
          <xdr:row>57</xdr:row>
          <xdr:rowOff>28575</xdr:rowOff>
        </xdr:to>
        <xdr:sp macro="" textlink="">
          <xdr:nvSpPr>
            <xdr:cNvPr id="3148" name="Group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66</xdr:row>
          <xdr:rowOff>0</xdr:rowOff>
        </xdr:from>
        <xdr:to>
          <xdr:col>7</xdr:col>
          <xdr:colOff>400050</xdr:colOff>
          <xdr:row>68</xdr:row>
          <xdr:rowOff>19050</xdr:rowOff>
        </xdr:to>
        <xdr:sp macro="" textlink="">
          <xdr:nvSpPr>
            <xdr:cNvPr id="3149" name="Group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66</xdr:row>
          <xdr:rowOff>0</xdr:rowOff>
        </xdr:from>
        <xdr:to>
          <xdr:col>7</xdr:col>
          <xdr:colOff>381000</xdr:colOff>
          <xdr:row>68</xdr:row>
          <xdr:rowOff>85725</xdr:rowOff>
        </xdr:to>
        <xdr:sp macro="" textlink="">
          <xdr:nvSpPr>
            <xdr:cNvPr id="3150" name="Group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68</xdr:row>
          <xdr:rowOff>0</xdr:rowOff>
        </xdr:from>
        <xdr:to>
          <xdr:col>7</xdr:col>
          <xdr:colOff>304800</xdr:colOff>
          <xdr:row>70</xdr:row>
          <xdr:rowOff>0</xdr:rowOff>
        </xdr:to>
        <xdr:sp macro="" textlink="">
          <xdr:nvSpPr>
            <xdr:cNvPr id="3151" name="Group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68</xdr:row>
          <xdr:rowOff>0</xdr:rowOff>
        </xdr:from>
        <xdr:to>
          <xdr:col>7</xdr:col>
          <xdr:colOff>542925</xdr:colOff>
          <xdr:row>70</xdr:row>
          <xdr:rowOff>19050</xdr:rowOff>
        </xdr:to>
        <xdr:sp macro="" textlink="">
          <xdr:nvSpPr>
            <xdr:cNvPr id="3152" name="Group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68</xdr:row>
          <xdr:rowOff>0</xdr:rowOff>
        </xdr:from>
        <xdr:to>
          <xdr:col>7</xdr:col>
          <xdr:colOff>390525</xdr:colOff>
          <xdr:row>69</xdr:row>
          <xdr:rowOff>123825</xdr:rowOff>
        </xdr:to>
        <xdr:sp macro="" textlink="">
          <xdr:nvSpPr>
            <xdr:cNvPr id="3153" name="Group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68</xdr:row>
          <xdr:rowOff>0</xdr:rowOff>
        </xdr:from>
        <xdr:to>
          <xdr:col>7</xdr:col>
          <xdr:colOff>371475</xdr:colOff>
          <xdr:row>70</xdr:row>
          <xdr:rowOff>0</xdr:rowOff>
        </xdr:to>
        <xdr:sp macro="" textlink="">
          <xdr:nvSpPr>
            <xdr:cNvPr id="3154" name="Group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81</xdr:row>
          <xdr:rowOff>0</xdr:rowOff>
        </xdr:from>
        <xdr:to>
          <xdr:col>7</xdr:col>
          <xdr:colOff>314325</xdr:colOff>
          <xdr:row>83</xdr:row>
          <xdr:rowOff>9525</xdr:rowOff>
        </xdr:to>
        <xdr:sp macro="" textlink="">
          <xdr:nvSpPr>
            <xdr:cNvPr id="3155" name="Group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74</xdr:row>
          <xdr:rowOff>0</xdr:rowOff>
        </xdr:from>
        <xdr:to>
          <xdr:col>7</xdr:col>
          <xdr:colOff>552450</xdr:colOff>
          <xdr:row>76</xdr:row>
          <xdr:rowOff>28575</xdr:rowOff>
        </xdr:to>
        <xdr:sp macro="" textlink="">
          <xdr:nvSpPr>
            <xdr:cNvPr id="3156" name="Group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85</xdr:row>
          <xdr:rowOff>0</xdr:rowOff>
        </xdr:from>
        <xdr:to>
          <xdr:col>7</xdr:col>
          <xdr:colOff>400050</xdr:colOff>
          <xdr:row>87</xdr:row>
          <xdr:rowOff>19050</xdr:rowOff>
        </xdr:to>
        <xdr:sp macro="" textlink="">
          <xdr:nvSpPr>
            <xdr:cNvPr id="3157" name="Group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85</xdr:row>
          <xdr:rowOff>0</xdr:rowOff>
        </xdr:from>
        <xdr:to>
          <xdr:col>7</xdr:col>
          <xdr:colOff>381000</xdr:colOff>
          <xdr:row>87</xdr:row>
          <xdr:rowOff>85725</xdr:rowOff>
        </xdr:to>
        <xdr:sp macro="" textlink="">
          <xdr:nvSpPr>
            <xdr:cNvPr id="3158" name="Group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81</xdr:row>
          <xdr:rowOff>0</xdr:rowOff>
        </xdr:from>
        <xdr:to>
          <xdr:col>7</xdr:col>
          <xdr:colOff>314325</xdr:colOff>
          <xdr:row>83</xdr:row>
          <xdr:rowOff>9525</xdr:rowOff>
        </xdr:to>
        <xdr:sp macro="" textlink="">
          <xdr:nvSpPr>
            <xdr:cNvPr id="3159" name="Group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74</xdr:row>
          <xdr:rowOff>0</xdr:rowOff>
        </xdr:from>
        <xdr:to>
          <xdr:col>7</xdr:col>
          <xdr:colOff>552450</xdr:colOff>
          <xdr:row>76</xdr:row>
          <xdr:rowOff>28575</xdr:rowOff>
        </xdr:to>
        <xdr:sp macro="" textlink="">
          <xdr:nvSpPr>
            <xdr:cNvPr id="3160" name="Group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85</xdr:row>
          <xdr:rowOff>0</xdr:rowOff>
        </xdr:from>
        <xdr:to>
          <xdr:col>7</xdr:col>
          <xdr:colOff>400050</xdr:colOff>
          <xdr:row>87</xdr:row>
          <xdr:rowOff>19050</xdr:rowOff>
        </xdr:to>
        <xdr:sp macro="" textlink="">
          <xdr:nvSpPr>
            <xdr:cNvPr id="3161" name="Group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85</xdr:row>
          <xdr:rowOff>0</xdr:rowOff>
        </xdr:from>
        <xdr:to>
          <xdr:col>7</xdr:col>
          <xdr:colOff>381000</xdr:colOff>
          <xdr:row>87</xdr:row>
          <xdr:rowOff>85725</xdr:rowOff>
        </xdr:to>
        <xdr:sp macro="" textlink="">
          <xdr:nvSpPr>
            <xdr:cNvPr id="3162" name="Group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47</xdr:row>
          <xdr:rowOff>0</xdr:rowOff>
        </xdr:from>
        <xdr:to>
          <xdr:col>7</xdr:col>
          <xdr:colOff>400050</xdr:colOff>
          <xdr:row>49</xdr:row>
          <xdr:rowOff>19050</xdr:rowOff>
        </xdr:to>
        <xdr:sp macro="" textlink="">
          <xdr:nvSpPr>
            <xdr:cNvPr id="3171" name="Group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47</xdr:row>
          <xdr:rowOff>0</xdr:rowOff>
        </xdr:from>
        <xdr:to>
          <xdr:col>7</xdr:col>
          <xdr:colOff>381000</xdr:colOff>
          <xdr:row>49</xdr:row>
          <xdr:rowOff>85725</xdr:rowOff>
        </xdr:to>
        <xdr:sp macro="" textlink="">
          <xdr:nvSpPr>
            <xdr:cNvPr id="3172" name="Group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66</xdr:row>
          <xdr:rowOff>0</xdr:rowOff>
        </xdr:from>
        <xdr:to>
          <xdr:col>7</xdr:col>
          <xdr:colOff>400050</xdr:colOff>
          <xdr:row>68</xdr:row>
          <xdr:rowOff>19050</xdr:rowOff>
        </xdr:to>
        <xdr:sp macro="" textlink="">
          <xdr:nvSpPr>
            <xdr:cNvPr id="3173" name="Group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66</xdr:row>
          <xdr:rowOff>0</xdr:rowOff>
        </xdr:from>
        <xdr:to>
          <xdr:col>7</xdr:col>
          <xdr:colOff>381000</xdr:colOff>
          <xdr:row>68</xdr:row>
          <xdr:rowOff>85725</xdr:rowOff>
        </xdr:to>
        <xdr:sp macro="" textlink="">
          <xdr:nvSpPr>
            <xdr:cNvPr id="3174" name="Group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1143000</xdr:colOff>
          <xdr:row>85</xdr:row>
          <xdr:rowOff>0</xdr:rowOff>
        </xdr:from>
        <xdr:to>
          <xdr:col>7</xdr:col>
          <xdr:colOff>400050</xdr:colOff>
          <xdr:row>87</xdr:row>
          <xdr:rowOff>19050</xdr:rowOff>
        </xdr:to>
        <xdr:sp macro="" textlink="">
          <xdr:nvSpPr>
            <xdr:cNvPr id="3175" name="Group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1171575</xdr:colOff>
          <xdr:row>85</xdr:row>
          <xdr:rowOff>0</xdr:rowOff>
        </xdr:from>
        <xdr:to>
          <xdr:col>7</xdr:col>
          <xdr:colOff>381000</xdr:colOff>
          <xdr:row>87</xdr:row>
          <xdr:rowOff>85725</xdr:rowOff>
        </xdr:to>
        <xdr:sp macro="" textlink="">
          <xdr:nvSpPr>
            <xdr:cNvPr id="3176" name="Group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DE892-9014-4A74-8B66-36EEE8E5D184}">
  <sheetPr codeName="Sheet1">
    <pageSetUpPr fitToPage="1"/>
  </sheetPr>
  <dimension ref="A1:Z88"/>
  <sheetViews>
    <sheetView tabSelected="1" zoomScaleNormal="100" workbookViewId="0">
      <selection activeCell="D18" sqref="D18:D27"/>
    </sheetView>
  </sheetViews>
  <sheetFormatPr defaultRowHeight="13.5" x14ac:dyDescent="0.15"/>
  <cols>
    <col min="1" max="1" width="11.25" style="7" customWidth="1"/>
    <col min="2" max="2" width="16.25" style="7" customWidth="1"/>
    <col min="3" max="3" width="19" style="7" customWidth="1"/>
    <col min="4" max="4" width="17.875" style="7" customWidth="1"/>
    <col min="5" max="5" width="3" style="7" customWidth="1"/>
    <col min="6" max="6" width="14.875" style="15" customWidth="1"/>
    <col min="7" max="7" width="3" style="7" customWidth="1"/>
    <col min="8" max="8" width="14.875" style="15" customWidth="1"/>
    <col min="9" max="9" width="3" style="7" customWidth="1"/>
    <col min="10" max="10" width="14.875" style="15" customWidth="1"/>
    <col min="11" max="11" width="3" style="7" customWidth="1"/>
    <col min="12" max="12" width="14.875" style="15" customWidth="1"/>
    <col min="13" max="13" width="3" style="7" customWidth="1"/>
    <col min="14" max="14" width="14.875" style="15" customWidth="1"/>
    <col min="15" max="15" width="12.125" style="7" customWidth="1"/>
    <col min="16" max="16" width="24.625" style="7" hidden="1" customWidth="1"/>
    <col min="17" max="18" width="17.125" style="7" hidden="1" customWidth="1"/>
    <col min="19" max="19" width="21.25" style="7" hidden="1" customWidth="1"/>
    <col min="20" max="20" width="4.625" style="7" hidden="1" customWidth="1"/>
    <col min="21" max="24" width="17.375" style="7" hidden="1" customWidth="1"/>
    <col min="25" max="26" width="9" style="7" hidden="1" customWidth="1"/>
    <col min="27" max="16384" width="9" style="7"/>
  </cols>
  <sheetData>
    <row r="1" spans="1:26" ht="18.75" x14ac:dyDescent="0.1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26" ht="15" customHeight="1" x14ac:dyDescent="0.15">
      <c r="B2" s="38" t="s">
        <v>100</v>
      </c>
      <c r="E2" s="8"/>
      <c r="F2" s="9"/>
      <c r="G2" s="10"/>
      <c r="H2" s="11"/>
      <c r="I2" s="66"/>
      <c r="J2" s="66"/>
      <c r="K2" s="12"/>
      <c r="L2" s="12"/>
      <c r="M2" s="12"/>
      <c r="N2" s="12"/>
    </row>
    <row r="3" spans="1:26" ht="16.5" customHeight="1" x14ac:dyDescent="0.15">
      <c r="B3" s="13" t="s">
        <v>106</v>
      </c>
      <c r="C3" s="61"/>
      <c r="D3" s="62"/>
      <c r="E3" s="62"/>
      <c r="F3" s="62"/>
      <c r="G3" s="63"/>
      <c r="H3" s="51" t="s">
        <v>103</v>
      </c>
      <c r="I3" s="44"/>
      <c r="J3" s="61"/>
      <c r="K3" s="62"/>
      <c r="L3" s="62"/>
      <c r="M3" s="62"/>
      <c r="N3" s="63"/>
      <c r="P3" s="7" t="s">
        <v>1</v>
      </c>
      <c r="U3" s="7" t="s">
        <v>90</v>
      </c>
      <c r="V3" s="7" t="s">
        <v>91</v>
      </c>
      <c r="W3" s="7" t="s">
        <v>92</v>
      </c>
      <c r="X3" s="7" t="s">
        <v>93</v>
      </c>
    </row>
    <row r="4" spans="1:26" ht="16.5" customHeight="1" x14ac:dyDescent="0.15">
      <c r="B4" s="13" t="s">
        <v>2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P4" s="7" t="s">
        <v>3</v>
      </c>
      <c r="U4" s="39" t="str">
        <f>IF($E$17="コンパクトコース","CO","")</f>
        <v/>
      </c>
      <c r="V4" s="39" t="str">
        <f>IF($E$36="コンパクトコース","CO","")</f>
        <v/>
      </c>
      <c r="W4" s="39" t="str">
        <f>IF($E$55="コンパクトコース","CO","")</f>
        <v/>
      </c>
      <c r="X4" s="39" t="str">
        <f>IF($E$74="コンパクトコース","CO","")</f>
        <v/>
      </c>
    </row>
    <row r="5" spans="1:26" ht="16.5" customHeight="1" x14ac:dyDescent="0.15">
      <c r="B5" s="13" t="s">
        <v>4</v>
      </c>
      <c r="C5" s="61"/>
      <c r="D5" s="62"/>
      <c r="E5" s="62"/>
      <c r="F5" s="62"/>
      <c r="G5" s="62"/>
      <c r="H5" s="62"/>
      <c r="I5" s="62"/>
      <c r="J5" s="63"/>
      <c r="K5" s="51" t="s">
        <v>5</v>
      </c>
      <c r="L5" s="43"/>
      <c r="M5" s="64"/>
      <c r="N5" s="60"/>
      <c r="P5" s="7" t="s">
        <v>6</v>
      </c>
      <c r="U5" s="39" t="str">
        <f>IF($E$17="スタンダードコース","ST","")</f>
        <v/>
      </c>
      <c r="V5" s="39" t="str">
        <f>IF($E$36="スタンダードコース","ST","")</f>
        <v/>
      </c>
      <c r="W5" s="39" t="str">
        <f>IF($E$55="スタンダードコース","ST","")</f>
        <v/>
      </c>
      <c r="X5" s="39" t="str">
        <f>IF($E$74="スタンダードコース","ST","")</f>
        <v/>
      </c>
    </row>
    <row r="6" spans="1:26" ht="16.5" customHeight="1" x14ac:dyDescent="0.15">
      <c r="B6" s="13" t="s">
        <v>75</v>
      </c>
      <c r="C6" s="6"/>
      <c r="D6" s="14" t="s">
        <v>76</v>
      </c>
      <c r="E6" s="61"/>
      <c r="F6" s="62"/>
      <c r="G6" s="62"/>
      <c r="H6" s="63"/>
      <c r="I6" s="51" t="s">
        <v>78</v>
      </c>
      <c r="J6" s="44"/>
      <c r="K6" s="89"/>
      <c r="L6" s="89"/>
      <c r="M6" s="89"/>
      <c r="N6" s="90"/>
      <c r="P6" s="7" t="s">
        <v>7</v>
      </c>
      <c r="U6" s="39" t="str">
        <f>IF($E$17="エグゼクティブコース","EX","")</f>
        <v/>
      </c>
      <c r="V6" s="39" t="str">
        <f>IF($E$36="エグゼクティブコース","EX","")</f>
        <v/>
      </c>
      <c r="W6" s="39" t="str">
        <f>IF($E$55="エグゼクティブコース","EX","")</f>
        <v/>
      </c>
      <c r="X6" s="39" t="str">
        <f>IF($E$74="エグゼクティブコース","EX","")</f>
        <v/>
      </c>
    </row>
    <row r="7" spans="1:26" ht="16.5" customHeight="1" x14ac:dyDescent="0.15">
      <c r="B7" s="13" t="s">
        <v>8</v>
      </c>
      <c r="C7" s="61"/>
      <c r="D7" s="77"/>
      <c r="E7" s="77"/>
      <c r="F7" s="77"/>
      <c r="G7" s="77"/>
      <c r="H7" s="62" t="s">
        <v>104</v>
      </c>
      <c r="I7" s="77"/>
      <c r="J7" s="62"/>
      <c r="K7" s="77"/>
      <c r="L7" s="77"/>
      <c r="M7" s="77"/>
      <c r="N7" s="78"/>
      <c r="U7" s="39" t="str">
        <f>IF($E$17="プレミアムコース","PR","")</f>
        <v/>
      </c>
      <c r="V7" s="39" t="str">
        <f>IF($E$36="プレミアムコース","PR","")</f>
        <v/>
      </c>
      <c r="W7" s="39" t="str">
        <f>IF($E$55="プレミアムコース","PR","")</f>
        <v/>
      </c>
      <c r="X7" s="39" t="str">
        <f>IF($E$74="プレミアムコース","PR","")</f>
        <v/>
      </c>
    </row>
    <row r="8" spans="1:26" ht="9" customHeight="1" x14ac:dyDescent="0.15">
      <c r="U8" s="39" t="str">
        <f>IF($E$17="企業コース","【】","")</f>
        <v/>
      </c>
      <c r="V8" s="39" t="str">
        <f>IF($E$36="企業コース","【】","")</f>
        <v/>
      </c>
      <c r="W8" s="39" t="str">
        <f>IF($E$55="企業コース","【】","")</f>
        <v/>
      </c>
      <c r="X8" s="39" t="str">
        <f>IF($E$74="企業コース","【】","")</f>
        <v/>
      </c>
    </row>
    <row r="9" spans="1:26" ht="15" customHeight="1" x14ac:dyDescent="0.15">
      <c r="B9" s="73" t="s">
        <v>101</v>
      </c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  <c r="U9" s="39" t="str">
        <f>IF($E$17="チャイルドAコース","CA","")</f>
        <v/>
      </c>
      <c r="V9" s="39" t="str">
        <f>IF($E$36="チャイルドAコース","CA","")</f>
        <v/>
      </c>
      <c r="W9" s="39" t="str">
        <f>IF($E$55="チャイルドAコース","CA","")</f>
        <v/>
      </c>
      <c r="X9" s="39" t="str">
        <f>IF($E$74="チャイルドAコース","CA","")</f>
        <v/>
      </c>
    </row>
    <row r="10" spans="1:26" ht="16.5" customHeight="1" x14ac:dyDescent="0.15">
      <c r="A10" s="16"/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/>
      <c r="O10" s="16"/>
      <c r="P10" s="16"/>
      <c r="Q10" s="16"/>
      <c r="R10" s="16"/>
      <c r="S10" s="16"/>
      <c r="U10" s="39" t="str">
        <f>IF($E$17="チャイルドBコース","CB","")</f>
        <v/>
      </c>
      <c r="V10" s="39" t="str">
        <f>IF($E$36="チャイルドBコース","CB","")</f>
        <v/>
      </c>
      <c r="W10" s="39" t="str">
        <f>IF($E$55="チャイルドBコース","CB","")</f>
        <v/>
      </c>
      <c r="X10" s="39" t="str">
        <f>IF($E$74="チャイルドBコース","CB","")</f>
        <v/>
      </c>
    </row>
    <row r="11" spans="1:26" ht="16.5" customHeight="1" x14ac:dyDescent="0.15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  <c r="P11" s="17"/>
      <c r="U11" s="39" t="str">
        <f>IF(E18="■","+PSA","")</f>
        <v/>
      </c>
      <c r="V11" s="39" t="str">
        <f>IF(E37="■","+PSA","")</f>
        <v/>
      </c>
      <c r="W11" s="39" t="str">
        <f>IF(E56="■","+PSA","")</f>
        <v/>
      </c>
      <c r="X11" s="39" t="str">
        <f>IF(E75="■","+PSA","")</f>
        <v/>
      </c>
    </row>
    <row r="12" spans="1:26" ht="15" customHeight="1" x14ac:dyDescent="0.15">
      <c r="B12" s="18"/>
      <c r="C12" s="18"/>
      <c r="D12" s="18"/>
      <c r="E12" s="18"/>
      <c r="F12" s="19"/>
      <c r="G12" s="18"/>
      <c r="H12" s="19"/>
      <c r="I12" s="18"/>
      <c r="J12" s="19"/>
      <c r="K12" s="18"/>
      <c r="L12" s="19"/>
      <c r="M12" s="18"/>
      <c r="N12" s="19"/>
      <c r="P12" s="7" t="s">
        <v>9</v>
      </c>
      <c r="Q12" s="7" t="s">
        <v>10</v>
      </c>
      <c r="R12" s="7" t="s">
        <v>11</v>
      </c>
      <c r="S12" s="7" t="s">
        <v>11</v>
      </c>
      <c r="U12" s="39" t="str">
        <f>IF(G18="■","+AFP","")</f>
        <v/>
      </c>
      <c r="V12" s="39" t="str">
        <f>IF(G37="■","+AFP","")</f>
        <v/>
      </c>
      <c r="W12" s="39" t="str">
        <f>IF(G56="■","+AFP","")</f>
        <v/>
      </c>
      <c r="X12" s="39" t="str">
        <f>IF(G75="■","+AFP","")</f>
        <v/>
      </c>
    </row>
    <row r="13" spans="1:26" ht="15" customHeight="1" x14ac:dyDescent="0.15">
      <c r="B13" s="65" t="s">
        <v>12</v>
      </c>
      <c r="C13" s="65"/>
      <c r="D13" s="20" t="s">
        <v>107</v>
      </c>
      <c r="E13" s="91"/>
      <c r="F13" s="92"/>
      <c r="G13" s="92"/>
      <c r="H13" s="92"/>
      <c r="I13" s="92"/>
      <c r="J13" s="92"/>
      <c r="K13" s="92"/>
      <c r="L13" s="21" t="s">
        <v>108</v>
      </c>
      <c r="M13" s="59"/>
      <c r="N13" s="60"/>
      <c r="O13" s="22"/>
      <c r="P13" s="7" t="s">
        <v>13</v>
      </c>
      <c r="Q13" s="7" t="s">
        <v>14</v>
      </c>
      <c r="R13" s="7" t="s">
        <v>15</v>
      </c>
      <c r="S13" s="7" t="s">
        <v>72</v>
      </c>
      <c r="U13" s="39" t="str">
        <f>IF(I18="■","+CEA","")</f>
        <v/>
      </c>
      <c r="V13" s="39" t="str">
        <f>IF(I37="■","+CEA","")</f>
        <v/>
      </c>
      <c r="W13" s="39" t="str">
        <f>IF(I56="■","+CEA","")</f>
        <v/>
      </c>
      <c r="X13" s="39" t="str">
        <f>IF(I75="■","+CEA","")</f>
        <v/>
      </c>
      <c r="Z13" s="22"/>
    </row>
    <row r="14" spans="1:26" ht="15" customHeight="1" x14ac:dyDescent="0.15">
      <c r="B14" s="47" t="s">
        <v>109</v>
      </c>
      <c r="C14" s="48"/>
      <c r="D14" s="23" t="s">
        <v>110</v>
      </c>
      <c r="E14" s="93"/>
      <c r="F14" s="94"/>
      <c r="G14" s="94"/>
      <c r="H14" s="95"/>
      <c r="I14" s="108" t="s">
        <v>111</v>
      </c>
      <c r="J14" s="109"/>
      <c r="K14" s="96"/>
      <c r="L14" s="97"/>
      <c r="M14" s="97"/>
      <c r="N14" s="98"/>
      <c r="O14" s="22"/>
      <c r="P14" s="7" t="s">
        <v>16</v>
      </c>
      <c r="Q14" s="7" t="s">
        <v>17</v>
      </c>
      <c r="R14" s="7" t="s">
        <v>18</v>
      </c>
      <c r="S14" s="7" t="s">
        <v>73</v>
      </c>
      <c r="U14" s="39" t="str">
        <f>IF(K18="■","+CA19-9","")</f>
        <v/>
      </c>
      <c r="V14" s="39" t="str">
        <f>IF(K37="■","+CA19-9","")</f>
        <v/>
      </c>
      <c r="W14" s="39" t="str">
        <f>IF(K56="■","+CA19-9","")</f>
        <v/>
      </c>
      <c r="X14" s="39" t="str">
        <f>IF(K75="■","+CA19-9","")</f>
        <v/>
      </c>
      <c r="Z14" s="22"/>
    </row>
    <row r="15" spans="1:26" ht="15" customHeight="1" x14ac:dyDescent="0.15">
      <c r="B15" s="45"/>
      <c r="C15" s="46"/>
      <c r="D15" s="51" t="s">
        <v>85</v>
      </c>
      <c r="E15" s="43"/>
      <c r="F15" s="43"/>
      <c r="G15" s="51" t="s">
        <v>84</v>
      </c>
      <c r="H15" s="43"/>
      <c r="I15" s="43"/>
      <c r="J15" s="44"/>
      <c r="K15" s="43" t="s">
        <v>86</v>
      </c>
      <c r="L15" s="43"/>
      <c r="M15" s="43"/>
      <c r="N15" s="44"/>
      <c r="O15" s="22"/>
      <c r="P15" s="7" t="s">
        <v>80</v>
      </c>
      <c r="Q15" s="7" t="s">
        <v>19</v>
      </c>
      <c r="R15" s="7" t="s">
        <v>20</v>
      </c>
      <c r="S15" s="7" t="s">
        <v>74</v>
      </c>
      <c r="U15" s="39" t="str">
        <f>IF(M18="■","+CA125","")</f>
        <v/>
      </c>
      <c r="V15" s="39" t="str">
        <f>IF(M37="■","+CA125","")</f>
        <v/>
      </c>
      <c r="W15" s="39" t="str">
        <f>IF(M56="■","+CA125","")</f>
        <v/>
      </c>
      <c r="X15" s="39" t="str">
        <f>IF(M75="■","+CA125","")</f>
        <v/>
      </c>
      <c r="Z15" s="22"/>
    </row>
    <row r="16" spans="1:26" ht="15" customHeight="1" x14ac:dyDescent="0.15">
      <c r="B16" s="45"/>
      <c r="C16" s="46"/>
      <c r="D16" s="52"/>
      <c r="E16" s="53"/>
      <c r="F16" s="2"/>
      <c r="G16" s="52"/>
      <c r="H16" s="53"/>
      <c r="I16" s="53"/>
      <c r="J16" s="1"/>
      <c r="K16" s="53"/>
      <c r="L16" s="53"/>
      <c r="M16" s="53"/>
      <c r="N16" s="1"/>
      <c r="O16" s="22"/>
      <c r="P16" s="7" t="s">
        <v>81</v>
      </c>
      <c r="Q16" s="7" t="s">
        <v>21</v>
      </c>
      <c r="R16" s="7" t="s">
        <v>22</v>
      </c>
      <c r="U16" s="39" t="str">
        <f>IF(E19="■","+HBsAg","")</f>
        <v/>
      </c>
      <c r="V16" s="39" t="str">
        <f>IF(E38="■","+HBsAg","")</f>
        <v/>
      </c>
      <c r="W16" s="39" t="str">
        <f>IF(E57="■","+HBsAg","")</f>
        <v/>
      </c>
      <c r="X16" s="39" t="str">
        <f>IF(E76="■","+HBsAg","")</f>
        <v/>
      </c>
      <c r="Z16" s="22"/>
    </row>
    <row r="17" spans="2:26" ht="15" customHeight="1" x14ac:dyDescent="0.15">
      <c r="B17" s="45"/>
      <c r="C17" s="46"/>
      <c r="D17" s="13" t="s">
        <v>112</v>
      </c>
      <c r="E17" s="64"/>
      <c r="F17" s="59"/>
      <c r="G17" s="59"/>
      <c r="H17" s="59"/>
      <c r="I17" s="59"/>
      <c r="J17" s="59"/>
      <c r="K17" s="59"/>
      <c r="L17" s="59"/>
      <c r="M17" s="59"/>
      <c r="N17" s="60"/>
      <c r="O17" s="22"/>
      <c r="P17" s="7" t="s">
        <v>82</v>
      </c>
      <c r="Q17" s="7" t="s">
        <v>23</v>
      </c>
      <c r="R17" s="7" t="s">
        <v>24</v>
      </c>
      <c r="U17" s="39" t="str">
        <f>IF(G19="■","+HBsAb","")</f>
        <v/>
      </c>
      <c r="V17" s="39" t="str">
        <f>IF(G38="■","+HBsAb","")</f>
        <v/>
      </c>
      <c r="W17" s="39" t="str">
        <f>IF(G57="■","+HBsAb","")</f>
        <v/>
      </c>
      <c r="X17" s="39" t="str">
        <f>IF(G76="■","+HBsAb","")</f>
        <v/>
      </c>
      <c r="Z17" s="22"/>
    </row>
    <row r="18" spans="2:26" ht="15" customHeight="1" x14ac:dyDescent="0.15">
      <c r="B18" s="45"/>
      <c r="C18" s="46"/>
      <c r="D18" s="102" t="s">
        <v>31</v>
      </c>
      <c r="E18" s="30" t="s">
        <v>70</v>
      </c>
      <c r="F18" s="35" t="s">
        <v>59</v>
      </c>
      <c r="G18" s="31" t="s">
        <v>88</v>
      </c>
      <c r="H18" s="35" t="s">
        <v>60</v>
      </c>
      <c r="I18" s="31" t="s">
        <v>88</v>
      </c>
      <c r="J18" s="35" t="s">
        <v>61</v>
      </c>
      <c r="K18" s="31" t="s">
        <v>88</v>
      </c>
      <c r="L18" s="35" t="s">
        <v>98</v>
      </c>
      <c r="M18" s="31" t="s">
        <v>88</v>
      </c>
      <c r="N18" s="35" t="s">
        <v>99</v>
      </c>
      <c r="O18" s="22"/>
      <c r="P18" s="7" t="s">
        <v>83</v>
      </c>
      <c r="U18" s="39" t="str">
        <f>IF(I19="■","+HCV","")</f>
        <v/>
      </c>
      <c r="V18" s="39" t="str">
        <f>IF(I38="■","+HCV","")</f>
        <v/>
      </c>
      <c r="W18" s="39" t="str">
        <f>IF(I57="■","+HCV","")</f>
        <v/>
      </c>
      <c r="X18" s="39" t="str">
        <f>IF(I76="■","+HCV","")</f>
        <v/>
      </c>
      <c r="Z18" s="22"/>
    </row>
    <row r="19" spans="2:26" ht="15" customHeight="1" x14ac:dyDescent="0.15">
      <c r="B19" s="49" t="s">
        <v>113</v>
      </c>
      <c r="C19" s="50"/>
      <c r="D19" s="103"/>
      <c r="E19" s="31" t="s">
        <v>88</v>
      </c>
      <c r="F19" s="35" t="s">
        <v>55</v>
      </c>
      <c r="G19" s="31" t="s">
        <v>88</v>
      </c>
      <c r="H19" s="35" t="s">
        <v>56</v>
      </c>
      <c r="I19" s="31" t="s">
        <v>88</v>
      </c>
      <c r="J19" s="34" t="s">
        <v>57</v>
      </c>
      <c r="K19" s="30" t="s">
        <v>88</v>
      </c>
      <c r="L19" s="56" t="s">
        <v>58</v>
      </c>
      <c r="M19" s="56"/>
      <c r="N19" s="57"/>
      <c r="O19" s="22"/>
      <c r="U19" s="39" t="str">
        <f>IF(K19="■","+ABO","")</f>
        <v/>
      </c>
      <c r="V19" s="39" t="str">
        <f>IF(K38="■","+ABO","")</f>
        <v/>
      </c>
      <c r="W19" s="39" t="str">
        <f>IF(K57="■","+ABO","")</f>
        <v/>
      </c>
      <c r="X19" s="39" t="str">
        <f>IF(K76="■","+ABO","")</f>
        <v/>
      </c>
      <c r="Z19" s="22"/>
    </row>
    <row r="20" spans="2:26" ht="15" customHeight="1" x14ac:dyDescent="0.15">
      <c r="B20" s="45"/>
      <c r="C20" s="46"/>
      <c r="D20" s="104"/>
      <c r="E20" s="30" t="s">
        <v>88</v>
      </c>
      <c r="F20" s="35" t="s">
        <v>54</v>
      </c>
      <c r="G20" s="31" t="s">
        <v>88</v>
      </c>
      <c r="H20" s="56" t="s">
        <v>53</v>
      </c>
      <c r="I20" s="56"/>
      <c r="J20" s="57"/>
      <c r="K20" s="31" t="s">
        <v>88</v>
      </c>
      <c r="L20" s="56" t="s">
        <v>50</v>
      </c>
      <c r="M20" s="56"/>
      <c r="N20" s="57"/>
      <c r="O20" s="22"/>
      <c r="P20" s="7" t="s">
        <v>25</v>
      </c>
      <c r="Q20" s="7" t="s">
        <v>26</v>
      </c>
      <c r="R20" s="7" t="s">
        <v>27</v>
      </c>
      <c r="S20" s="7" t="s">
        <v>69</v>
      </c>
      <c r="U20" s="39" t="str">
        <f>IF(E20="■","+ECG","")</f>
        <v/>
      </c>
      <c r="V20" s="39" t="str">
        <f>IF(E39="■","+ECG","")</f>
        <v/>
      </c>
      <c r="W20" s="39" t="str">
        <f>IF(E58="■","+ECG","")</f>
        <v/>
      </c>
      <c r="X20" s="39" t="str">
        <f>IF(E77="■","+ECG","")</f>
        <v/>
      </c>
      <c r="Z20" s="22"/>
    </row>
    <row r="21" spans="2:26" ht="15" customHeight="1" x14ac:dyDescent="0.15">
      <c r="B21" s="106"/>
      <c r="C21" s="107"/>
      <c r="D21" s="104"/>
      <c r="E21" s="30" t="s">
        <v>88</v>
      </c>
      <c r="F21" s="35" t="s">
        <v>52</v>
      </c>
      <c r="G21" s="31" t="s">
        <v>70</v>
      </c>
      <c r="H21" s="56" t="s">
        <v>105</v>
      </c>
      <c r="I21" s="56"/>
      <c r="J21" s="57"/>
      <c r="K21" s="32" t="s">
        <v>88</v>
      </c>
      <c r="L21" s="56" t="s">
        <v>51</v>
      </c>
      <c r="M21" s="56"/>
      <c r="N21" s="57"/>
      <c r="O21" s="22"/>
      <c r="Q21" s="7" t="s">
        <v>29</v>
      </c>
      <c r="R21" s="7" t="s">
        <v>30</v>
      </c>
      <c r="S21" s="7" t="s">
        <v>71</v>
      </c>
      <c r="U21" s="39" t="str">
        <f>IF(G20="■","+USabd","")</f>
        <v/>
      </c>
      <c r="V21" s="39" t="str">
        <f>IF(G39="■","+USabd","")</f>
        <v/>
      </c>
      <c r="W21" s="39" t="str">
        <f>IF(G58="■","+USabd","")</f>
        <v/>
      </c>
      <c r="X21" s="39" t="str">
        <f>IF(G77="■","+USabd","")</f>
        <v/>
      </c>
      <c r="Z21" s="22"/>
    </row>
    <row r="22" spans="2:26" ht="15" customHeight="1" x14ac:dyDescent="0.15">
      <c r="B22" s="25" t="s">
        <v>114</v>
      </c>
      <c r="C22" s="3"/>
      <c r="D22" s="103"/>
      <c r="E22" s="32" t="s">
        <v>70</v>
      </c>
      <c r="F22" s="35" t="s">
        <v>49</v>
      </c>
      <c r="G22" s="24"/>
      <c r="H22" s="34"/>
      <c r="I22" s="36"/>
      <c r="J22" s="40"/>
      <c r="K22" s="36"/>
      <c r="L22" s="34"/>
      <c r="M22" s="36"/>
      <c r="N22" s="35"/>
      <c r="O22" s="22"/>
      <c r="P22" s="7" t="s">
        <v>28</v>
      </c>
      <c r="Q22" s="7" t="s">
        <v>33</v>
      </c>
      <c r="R22" s="7" t="s">
        <v>34</v>
      </c>
      <c r="S22" s="7" t="s">
        <v>68</v>
      </c>
      <c r="U22" s="39" t="str">
        <f>IF(G21="■","+EYE PRE+EYE FUN","")</f>
        <v/>
      </c>
      <c r="V22" s="39" t="str">
        <f>IF(G40="■","+EYE PRE+EYE FUN","")</f>
        <v/>
      </c>
      <c r="W22" s="39" t="str">
        <f>IF(G59="■","+EYE PRE+EYE FUN","")</f>
        <v/>
      </c>
      <c r="X22" s="39" t="str">
        <f>IF(G78="■","+EYE PRE+EYE FUN","")</f>
        <v/>
      </c>
      <c r="Z22" s="22"/>
    </row>
    <row r="23" spans="2:26" ht="15" customHeight="1" x14ac:dyDescent="0.15">
      <c r="B23" s="13" t="s">
        <v>35</v>
      </c>
      <c r="C23" s="4"/>
      <c r="D23" s="103"/>
      <c r="E23" s="99" t="s">
        <v>64</v>
      </c>
      <c r="F23" s="100"/>
      <c r="G23" s="100"/>
      <c r="H23" s="100"/>
      <c r="I23" s="100"/>
      <c r="J23" s="100"/>
      <c r="K23" s="100"/>
      <c r="L23" s="100"/>
      <c r="M23" s="100"/>
      <c r="N23" s="101"/>
      <c r="O23" s="22"/>
      <c r="P23" s="7" t="s">
        <v>32</v>
      </c>
      <c r="Q23" s="7" t="s">
        <v>37</v>
      </c>
      <c r="R23" s="7" t="s">
        <v>38</v>
      </c>
      <c r="U23" s="39" t="str">
        <f>IF(E21="■","+BM","")</f>
        <v/>
      </c>
      <c r="V23" s="39" t="str">
        <f>IF(E40="■","+BM","")</f>
        <v/>
      </c>
      <c r="W23" s="39" t="str">
        <f>IF(E59="■","+BM","")</f>
        <v/>
      </c>
      <c r="X23" s="39" t="str">
        <f>IF(E78="■","+BM","")</f>
        <v/>
      </c>
      <c r="Z23" s="22"/>
    </row>
    <row r="24" spans="2:26" ht="15" customHeight="1" x14ac:dyDescent="0.15">
      <c r="B24" s="13" t="s">
        <v>79</v>
      </c>
      <c r="C24" s="5"/>
      <c r="D24" s="103"/>
      <c r="E24" s="30" t="s">
        <v>88</v>
      </c>
      <c r="F24" s="56" t="s">
        <v>67</v>
      </c>
      <c r="G24" s="56"/>
      <c r="H24" s="57"/>
      <c r="I24" s="31" t="s">
        <v>88</v>
      </c>
      <c r="J24" s="56" t="s">
        <v>65</v>
      </c>
      <c r="K24" s="56"/>
      <c r="L24" s="57"/>
      <c r="M24" s="31" t="s">
        <v>88</v>
      </c>
      <c r="N24" s="35" t="s">
        <v>47</v>
      </c>
      <c r="O24" s="22"/>
      <c r="P24" s="7" t="s">
        <v>36</v>
      </c>
      <c r="Q24" s="7" t="s">
        <v>39</v>
      </c>
      <c r="U24" s="39" t="str">
        <f>IF(E22="■","+FOB","")</f>
        <v/>
      </c>
      <c r="V24" s="39" t="str">
        <f>IF(E41="■","+FOB","")</f>
        <v/>
      </c>
      <c r="W24" s="39" t="str">
        <f>IF(E60="■","+FOB","")</f>
        <v/>
      </c>
      <c r="X24" s="39" t="str">
        <f>IF(E79="■","+FOB","")</f>
        <v/>
      </c>
      <c r="Z24" s="22"/>
    </row>
    <row r="25" spans="2:26" ht="15" customHeight="1" x14ac:dyDescent="0.15">
      <c r="B25" s="13" t="s">
        <v>115</v>
      </c>
      <c r="C25" s="4" t="str">
        <f ca="1">IF($C24&lt;&gt;"",DATEDIF($C24, TODAY(), "Y"),"")</f>
        <v/>
      </c>
      <c r="D25" s="103"/>
      <c r="E25" s="32" t="s">
        <v>88</v>
      </c>
      <c r="F25" s="54" t="s">
        <v>66</v>
      </c>
      <c r="G25" s="54"/>
      <c r="H25" s="55"/>
      <c r="I25" s="32" t="s">
        <v>88</v>
      </c>
      <c r="J25" s="54" t="s">
        <v>102</v>
      </c>
      <c r="K25" s="54"/>
      <c r="L25" s="55"/>
      <c r="M25" s="26"/>
      <c r="N25" s="42"/>
      <c r="O25" s="22"/>
      <c r="P25" s="7" t="s">
        <v>40</v>
      </c>
      <c r="U25" s="39" t="str">
        <f>IF(G22="■","+","")</f>
        <v/>
      </c>
      <c r="V25" s="39" t="str">
        <f>IF(G41="■","+","")</f>
        <v/>
      </c>
      <c r="W25" s="39" t="str">
        <f>IF(G60="■","","")</f>
        <v/>
      </c>
      <c r="X25" s="39" t="str">
        <f>IF(G79="■","+","")</f>
        <v/>
      </c>
      <c r="Z25" s="22"/>
    </row>
    <row r="26" spans="2:26" ht="15" customHeight="1" x14ac:dyDescent="0.15">
      <c r="B26" s="13" t="s">
        <v>116</v>
      </c>
      <c r="C26" s="5"/>
      <c r="D26" s="103"/>
      <c r="E26" s="84" t="str">
        <f>IF(COUNTIF($G26:$N26,"■")&lt;=1,"歯科検診","一つのみお選び下さい")</f>
        <v>歯科検診</v>
      </c>
      <c r="F26" s="85"/>
      <c r="G26" s="33" t="s">
        <v>70</v>
      </c>
      <c r="H26" s="41" t="s">
        <v>43</v>
      </c>
      <c r="I26" s="30" t="s">
        <v>70</v>
      </c>
      <c r="J26" s="35" t="s">
        <v>46</v>
      </c>
      <c r="K26" s="32" t="s">
        <v>70</v>
      </c>
      <c r="L26" s="35" t="s">
        <v>45</v>
      </c>
      <c r="M26" s="32" t="s">
        <v>70</v>
      </c>
      <c r="N26" s="42" t="s">
        <v>44</v>
      </c>
      <c r="O26" s="22"/>
      <c r="P26" s="7" t="s">
        <v>41</v>
      </c>
      <c r="U26" s="39" t="str">
        <f>IF(K20="■","+Pylori Ab","")</f>
        <v/>
      </c>
      <c r="V26" s="39" t="str">
        <f>IF(K39="■","+Pylori Ab","")</f>
        <v/>
      </c>
      <c r="W26" s="39" t="str">
        <f>IF(K58="■","+Pylori Ab","")</f>
        <v/>
      </c>
      <c r="X26" s="39" t="str">
        <f>IF(K77="■","+Pylori Ab","")</f>
        <v/>
      </c>
      <c r="Z26" s="22"/>
    </row>
    <row r="27" spans="2:26" ht="15" customHeight="1" x14ac:dyDescent="0.15">
      <c r="B27" s="20" t="s">
        <v>117</v>
      </c>
      <c r="C27" s="37"/>
      <c r="D27" s="105"/>
      <c r="E27" s="33" t="s">
        <v>88</v>
      </c>
      <c r="F27" s="41" t="s">
        <v>77</v>
      </c>
      <c r="G27" s="86"/>
      <c r="H27" s="87"/>
      <c r="I27" s="87"/>
      <c r="J27" s="87"/>
      <c r="K27" s="87"/>
      <c r="L27" s="87"/>
      <c r="M27" s="87"/>
      <c r="N27" s="88"/>
      <c r="O27" s="22"/>
      <c r="P27" s="7" t="s">
        <v>42</v>
      </c>
      <c r="U27" s="39" t="str">
        <f>IF(K21="■","+Pylori Fae","")</f>
        <v/>
      </c>
      <c r="V27" s="39" t="str">
        <f>IF(K40="■","+Pylori Fae","")</f>
        <v/>
      </c>
      <c r="W27" s="39" t="str">
        <f>IF(K59="■","+Pylori Fae","")</f>
        <v/>
      </c>
      <c r="X27" s="39" t="str">
        <f>IF(K78="■","+Pylori Fae","")</f>
        <v/>
      </c>
      <c r="Z27" s="22"/>
    </row>
    <row r="28" spans="2:26" ht="12" customHeight="1" x14ac:dyDescent="0.15">
      <c r="B28" s="118" t="s">
        <v>87</v>
      </c>
      <c r="C28" s="79" t="str">
        <f>CONCATENATE(U$4,U$5,U$6,U$7,U$8,U$9,U$10,U$11,U$12,U$13,U$14,U$15,U$16,U$17,U$18,U$19,U$20,U$21,U$22,U$23,U$24,U$25,U$26,U$27,U$28,U$29,U$30,U$31,U$32,U$33,U$34,U$35,U$36,U$37)</f>
        <v/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22"/>
      <c r="P28" s="7" t="s">
        <v>23</v>
      </c>
      <c r="U28" s="39" t="str">
        <f>IF(K22="■","","")</f>
        <v/>
      </c>
      <c r="V28" s="39" t="str">
        <f>IF(K41="■","","")</f>
        <v/>
      </c>
      <c r="W28" s="39" t="str">
        <f>IF(K60="■","","")</f>
        <v/>
      </c>
      <c r="X28" s="39" t="str">
        <f>IF(K79="■","","")</f>
        <v/>
      </c>
    </row>
    <row r="29" spans="2:26" ht="12" customHeight="1" x14ac:dyDescent="0.15">
      <c r="B29" s="119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5"/>
      <c r="O29" s="22"/>
      <c r="U29" s="39" t="str">
        <f>IF(E24="■","+GYN1","")</f>
        <v/>
      </c>
      <c r="V29" s="39" t="str">
        <f>IF(E43="■","+GYN1","")</f>
        <v/>
      </c>
      <c r="W29" s="39" t="str">
        <f>IF(E62="■","+GYN1","")</f>
        <v/>
      </c>
      <c r="X29" s="39" t="str">
        <f>IF(E81="■","+GYN1","")</f>
        <v/>
      </c>
    </row>
    <row r="30" spans="2:26" ht="12" customHeight="1" x14ac:dyDescent="0.15">
      <c r="B30" s="27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/>
      <c r="U30" s="39" t="str">
        <f>IF(I24="■",IF(E24="■","+2","+GYN2"),"")</f>
        <v/>
      </c>
      <c r="V30" s="39" t="str">
        <f>IF(I43="■",IF(E43="■","+2","+GYN2"),"")</f>
        <v/>
      </c>
      <c r="W30" s="39" t="str">
        <f>IF(I62="■",IF(E62="■","+2","+GYN2"),"")</f>
        <v/>
      </c>
      <c r="X30" s="39" t="str">
        <f>IF(I81="■",IF(E81="■","+2","+GYN2"),"")</f>
        <v/>
      </c>
    </row>
    <row r="31" spans="2:26" ht="15" customHeight="1" x14ac:dyDescent="0.15">
      <c r="U31" s="39" t="str">
        <f>IF(M24="■","+HPV DNA","")</f>
        <v/>
      </c>
      <c r="V31" s="39" t="str">
        <f>IF(M43="■","+HPV DNA","")</f>
        <v/>
      </c>
      <c r="W31" s="39" t="str">
        <f>IF(M62="■","+HPV DNA","")</f>
        <v/>
      </c>
      <c r="X31" s="39" t="str">
        <f>IF(M81="■","+HPV DNA","")</f>
        <v/>
      </c>
    </row>
    <row r="32" spans="2:26" ht="15" customHeight="1" x14ac:dyDescent="0.15">
      <c r="B32" s="65" t="s">
        <v>89</v>
      </c>
      <c r="C32" s="65"/>
      <c r="D32" s="28" t="s">
        <v>107</v>
      </c>
      <c r="E32" s="81" t="s">
        <v>94</v>
      </c>
      <c r="F32" s="82"/>
      <c r="G32" s="82"/>
      <c r="H32" s="82"/>
      <c r="I32" s="82"/>
      <c r="J32" s="82"/>
      <c r="K32" s="83"/>
      <c r="L32" s="29" t="s">
        <v>108</v>
      </c>
      <c r="M32" s="64" t="s">
        <v>97</v>
      </c>
      <c r="N32" s="60"/>
      <c r="P32" s="7" t="s">
        <v>94</v>
      </c>
      <c r="U32" s="39" t="str">
        <f>IF(E25="■","+USmam","")</f>
        <v/>
      </c>
      <c r="V32" s="39" t="str">
        <f>IF(E44="■","+USmam","")</f>
        <v/>
      </c>
      <c r="W32" s="39" t="str">
        <f>IF(E63="■","+USmam","")</f>
        <v/>
      </c>
      <c r="X32" s="39" t="str">
        <f>IF(E82="■","+USmam","")</f>
        <v/>
      </c>
    </row>
    <row r="33" spans="2:24" ht="15" customHeight="1" x14ac:dyDescent="0.15">
      <c r="B33" s="47" t="s">
        <v>118</v>
      </c>
      <c r="C33" s="48"/>
      <c r="D33" s="23" t="s">
        <v>110</v>
      </c>
      <c r="E33" s="93"/>
      <c r="F33" s="94"/>
      <c r="G33" s="94"/>
      <c r="H33" s="95"/>
      <c r="I33" s="108" t="s">
        <v>111</v>
      </c>
      <c r="J33" s="109"/>
      <c r="K33" s="96"/>
      <c r="L33" s="97"/>
      <c r="M33" s="97"/>
      <c r="N33" s="98"/>
      <c r="U33" s="39" t="str">
        <f>IF(I25="■","+MMG()","")</f>
        <v/>
      </c>
      <c r="V33" s="39" t="str">
        <f>IF(I44="■","+MMG()","")</f>
        <v/>
      </c>
      <c r="W33" s="39" t="str">
        <f>IF(I63="■","+MMG()","")</f>
        <v/>
      </c>
      <c r="X33" s="39" t="str">
        <f>IF(I82="■","+MMG()","")</f>
        <v/>
      </c>
    </row>
    <row r="34" spans="2:24" ht="15" customHeight="1" x14ac:dyDescent="0.15">
      <c r="B34" s="45"/>
      <c r="C34" s="46"/>
      <c r="D34" s="51" t="s">
        <v>85</v>
      </c>
      <c r="E34" s="43"/>
      <c r="F34" s="43"/>
      <c r="G34" s="51" t="s">
        <v>84</v>
      </c>
      <c r="H34" s="43"/>
      <c r="I34" s="43"/>
      <c r="J34" s="44"/>
      <c r="K34" s="43" t="s">
        <v>86</v>
      </c>
      <c r="L34" s="43"/>
      <c r="M34" s="43"/>
      <c r="N34" s="44"/>
      <c r="U34" s="39" t="str">
        <f>IF(G26="■","+Dent A()","")</f>
        <v/>
      </c>
      <c r="V34" s="39" t="str">
        <f>IF(G45="■","+Dent A()","")</f>
        <v/>
      </c>
      <c r="W34" s="39" t="str">
        <f>IF(G64="■","+Dent A()","")</f>
        <v/>
      </c>
      <c r="X34" s="39" t="str">
        <f>IF(G83="■","+Dent A()","")</f>
        <v/>
      </c>
    </row>
    <row r="35" spans="2:24" ht="15" customHeight="1" x14ac:dyDescent="0.15">
      <c r="B35" s="45"/>
      <c r="C35" s="46"/>
      <c r="D35" s="52"/>
      <c r="E35" s="53"/>
      <c r="F35" s="2"/>
      <c r="G35" s="52"/>
      <c r="H35" s="53"/>
      <c r="I35" s="53"/>
      <c r="J35" s="1"/>
      <c r="K35" s="53"/>
      <c r="L35" s="53"/>
      <c r="M35" s="53"/>
      <c r="N35" s="1"/>
      <c r="U35" s="39" t="str">
        <f>IF(I26="■","+Dent B()","")</f>
        <v/>
      </c>
      <c r="V35" s="39" t="str">
        <f>IF(I45="■","+Dent B()","")</f>
        <v/>
      </c>
      <c r="W35" s="39" t="str">
        <f>IF(I64="■","+Dent B()","")</f>
        <v/>
      </c>
      <c r="X35" s="39" t="str">
        <f>IF(I83="■","+Dent B()","")</f>
        <v/>
      </c>
    </row>
    <row r="36" spans="2:24" ht="15" customHeight="1" x14ac:dyDescent="0.15">
      <c r="B36" s="45"/>
      <c r="C36" s="46"/>
      <c r="D36" s="13" t="s">
        <v>112</v>
      </c>
      <c r="E36" s="64"/>
      <c r="F36" s="59"/>
      <c r="G36" s="59"/>
      <c r="H36" s="59"/>
      <c r="I36" s="59"/>
      <c r="J36" s="59"/>
      <c r="K36" s="59"/>
      <c r="L36" s="59"/>
      <c r="M36" s="59"/>
      <c r="N36" s="60"/>
      <c r="U36" s="39" t="str">
        <f>IF(K26="■","+Dent C()","")</f>
        <v/>
      </c>
      <c r="V36" s="39" t="str">
        <f>IF(K45="■","+Dent C()","")</f>
        <v/>
      </c>
      <c r="W36" s="39" t="str">
        <f>IF(K64="■","+Dent C()","")</f>
        <v/>
      </c>
      <c r="X36" s="39" t="str">
        <f>IF(K83="■","+Dent C()","")</f>
        <v/>
      </c>
    </row>
    <row r="37" spans="2:24" ht="15" customHeight="1" x14ac:dyDescent="0.15">
      <c r="B37" s="45"/>
      <c r="C37" s="46"/>
      <c r="D37" s="102" t="s">
        <v>31</v>
      </c>
      <c r="E37" s="30" t="s">
        <v>70</v>
      </c>
      <c r="F37" s="35" t="s">
        <v>59</v>
      </c>
      <c r="G37" s="31" t="s">
        <v>88</v>
      </c>
      <c r="H37" s="35" t="s">
        <v>60</v>
      </c>
      <c r="I37" s="31" t="s">
        <v>88</v>
      </c>
      <c r="J37" s="35" t="s">
        <v>61</v>
      </c>
      <c r="K37" s="31" t="s">
        <v>88</v>
      </c>
      <c r="L37" s="35" t="s">
        <v>62</v>
      </c>
      <c r="M37" s="31" t="s">
        <v>88</v>
      </c>
      <c r="N37" s="35" t="s">
        <v>63</v>
      </c>
      <c r="U37" s="39" t="str">
        <f>IF(M26="■","+Dent Scaling()","")</f>
        <v/>
      </c>
      <c r="V37" s="39" t="str">
        <f>IF(M45="■","+Dent Scaling()","")</f>
        <v/>
      </c>
      <c r="W37" s="39" t="str">
        <f>IF(M64="■","+Dent Scaling()","")</f>
        <v/>
      </c>
      <c r="X37" s="39" t="str">
        <f>IF(M83="■","+Dent Scaling()","")</f>
        <v/>
      </c>
    </row>
    <row r="38" spans="2:24" ht="15" customHeight="1" x14ac:dyDescent="0.15">
      <c r="B38" s="49" t="s">
        <v>119</v>
      </c>
      <c r="C38" s="50"/>
      <c r="D38" s="103"/>
      <c r="E38" s="31" t="s">
        <v>88</v>
      </c>
      <c r="F38" s="35" t="s">
        <v>55</v>
      </c>
      <c r="G38" s="31" t="s">
        <v>88</v>
      </c>
      <c r="H38" s="35" t="s">
        <v>56</v>
      </c>
      <c r="I38" s="31" t="s">
        <v>88</v>
      </c>
      <c r="J38" s="34" t="s">
        <v>57</v>
      </c>
      <c r="K38" s="30" t="s">
        <v>88</v>
      </c>
      <c r="L38" s="56" t="s">
        <v>58</v>
      </c>
      <c r="M38" s="56"/>
      <c r="N38" s="57"/>
      <c r="U38" s="7" t="str">
        <f>IF(E27="■","+"&amp;G27,"")</f>
        <v/>
      </c>
      <c r="V38" s="7" t="str">
        <f>IF(E46="■","+"&amp;G46,"")</f>
        <v/>
      </c>
      <c r="W38" s="7" t="str">
        <f>IF(E65="■","+"&amp;G65,"")</f>
        <v/>
      </c>
      <c r="X38" s="7" t="str">
        <f>IF(E84="■","+"&amp;G84,"")</f>
        <v/>
      </c>
    </row>
    <row r="39" spans="2:24" ht="15" customHeight="1" x14ac:dyDescent="0.15">
      <c r="B39" s="45"/>
      <c r="C39" s="46"/>
      <c r="D39" s="104"/>
      <c r="E39" s="30" t="s">
        <v>88</v>
      </c>
      <c r="F39" s="35" t="s">
        <v>54</v>
      </c>
      <c r="G39" s="31" t="s">
        <v>88</v>
      </c>
      <c r="H39" s="56" t="s">
        <v>53</v>
      </c>
      <c r="I39" s="56"/>
      <c r="J39" s="57"/>
      <c r="K39" s="31" t="s">
        <v>88</v>
      </c>
      <c r="L39" s="56" t="s">
        <v>50</v>
      </c>
      <c r="M39" s="56"/>
      <c r="N39" s="57"/>
    </row>
    <row r="40" spans="2:24" ht="15" customHeight="1" x14ac:dyDescent="0.15">
      <c r="B40" s="106"/>
      <c r="C40" s="107"/>
      <c r="D40" s="104"/>
      <c r="E40" s="30" t="s">
        <v>88</v>
      </c>
      <c r="F40" s="35" t="s">
        <v>52</v>
      </c>
      <c r="G40" s="31" t="s">
        <v>70</v>
      </c>
      <c r="H40" s="56" t="s">
        <v>105</v>
      </c>
      <c r="I40" s="56"/>
      <c r="J40" s="57"/>
      <c r="K40" s="32" t="s">
        <v>88</v>
      </c>
      <c r="L40" s="56" t="s">
        <v>51</v>
      </c>
      <c r="M40" s="56"/>
      <c r="N40" s="57"/>
    </row>
    <row r="41" spans="2:24" ht="15" customHeight="1" x14ac:dyDescent="0.15">
      <c r="B41" s="25" t="s">
        <v>114</v>
      </c>
      <c r="C41" s="3"/>
      <c r="D41" s="103"/>
      <c r="E41" s="32" t="s">
        <v>70</v>
      </c>
      <c r="F41" s="35" t="s">
        <v>49</v>
      </c>
      <c r="G41" s="24"/>
      <c r="H41" s="34"/>
      <c r="I41" s="36"/>
      <c r="J41" s="40"/>
      <c r="K41" s="36"/>
      <c r="L41" s="34"/>
      <c r="M41" s="36"/>
      <c r="N41" s="35"/>
    </row>
    <row r="42" spans="2:24" ht="15" customHeight="1" x14ac:dyDescent="0.15">
      <c r="B42" s="13" t="s">
        <v>35</v>
      </c>
      <c r="C42" s="4"/>
      <c r="D42" s="103"/>
      <c r="E42" s="99" t="s">
        <v>64</v>
      </c>
      <c r="F42" s="100"/>
      <c r="G42" s="100"/>
      <c r="H42" s="100"/>
      <c r="I42" s="100"/>
      <c r="J42" s="100"/>
      <c r="K42" s="100"/>
      <c r="L42" s="100"/>
      <c r="M42" s="100"/>
      <c r="N42" s="101"/>
    </row>
    <row r="43" spans="2:24" ht="15" customHeight="1" x14ac:dyDescent="0.15">
      <c r="B43" s="13" t="s">
        <v>79</v>
      </c>
      <c r="C43" s="5"/>
      <c r="D43" s="103"/>
      <c r="E43" s="30" t="s">
        <v>88</v>
      </c>
      <c r="F43" s="56" t="s">
        <v>67</v>
      </c>
      <c r="G43" s="56"/>
      <c r="H43" s="57"/>
      <c r="I43" s="31" t="s">
        <v>88</v>
      </c>
      <c r="J43" s="56" t="s">
        <v>65</v>
      </c>
      <c r="K43" s="56"/>
      <c r="L43" s="57"/>
      <c r="M43" s="31" t="s">
        <v>88</v>
      </c>
      <c r="N43" s="35" t="s">
        <v>47</v>
      </c>
    </row>
    <row r="44" spans="2:24" ht="15" customHeight="1" x14ac:dyDescent="0.15">
      <c r="B44" s="13" t="s">
        <v>115</v>
      </c>
      <c r="C44" s="4" t="str">
        <f ca="1">IF($C43&lt;&gt;"",DATEDIF($C43, TODAY(), "Y"),"")</f>
        <v/>
      </c>
      <c r="D44" s="103"/>
      <c r="E44" s="32" t="s">
        <v>88</v>
      </c>
      <c r="F44" s="54" t="s">
        <v>66</v>
      </c>
      <c r="G44" s="54"/>
      <c r="H44" s="55"/>
      <c r="I44" s="32" t="s">
        <v>88</v>
      </c>
      <c r="J44" s="54" t="s">
        <v>102</v>
      </c>
      <c r="K44" s="54"/>
      <c r="L44" s="55"/>
      <c r="M44" s="26"/>
      <c r="N44" s="42"/>
    </row>
    <row r="45" spans="2:24" ht="15" customHeight="1" x14ac:dyDescent="0.15">
      <c r="B45" s="13" t="s">
        <v>116</v>
      </c>
      <c r="C45" s="5"/>
      <c r="D45" s="103"/>
      <c r="E45" s="84" t="str">
        <f>IF(COUNTIF($G45:$N45,"■")&lt;=1,"歯科検診","一つのみお選び下さい")</f>
        <v>歯科検診</v>
      </c>
      <c r="F45" s="85"/>
      <c r="G45" s="33" t="s">
        <v>70</v>
      </c>
      <c r="H45" s="41" t="s">
        <v>43</v>
      </c>
      <c r="I45" s="30" t="s">
        <v>70</v>
      </c>
      <c r="J45" s="35" t="s">
        <v>46</v>
      </c>
      <c r="K45" s="32" t="s">
        <v>88</v>
      </c>
      <c r="L45" s="35" t="s">
        <v>45</v>
      </c>
      <c r="M45" s="32" t="s">
        <v>88</v>
      </c>
      <c r="N45" s="42" t="s">
        <v>44</v>
      </c>
    </row>
    <row r="46" spans="2:24" ht="15" customHeight="1" x14ac:dyDescent="0.15">
      <c r="B46" s="20" t="s">
        <v>117</v>
      </c>
      <c r="C46" s="4"/>
      <c r="D46" s="105"/>
      <c r="E46" s="33" t="s">
        <v>88</v>
      </c>
      <c r="F46" s="41" t="s">
        <v>77</v>
      </c>
      <c r="G46" s="110"/>
      <c r="H46" s="56"/>
      <c r="I46" s="56"/>
      <c r="J46" s="56"/>
      <c r="K46" s="56"/>
      <c r="L46" s="56"/>
      <c r="M46" s="56"/>
      <c r="N46" s="57"/>
    </row>
    <row r="47" spans="2:24" ht="12" customHeight="1" x14ac:dyDescent="0.15">
      <c r="B47" s="118" t="s">
        <v>87</v>
      </c>
      <c r="C47" s="79" t="str">
        <f>CONCATENATE(V$4,V$5,V$6,V$7,V$8,V$9,V$10,V$11,V$12,V$13,V$14,V$15,V$16,V$17,V$18,V$19,V$20,V$21,V$22,V$23,V$24,V$25,V$26,V$27,V$28,V$29,V$30,V$31,V$32,V$33,V$34,V$35,V$36,V$37)</f>
        <v/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0"/>
    </row>
    <row r="48" spans="2:24" ht="12" customHeight="1" x14ac:dyDescent="0.15">
      <c r="B48" s="119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5"/>
    </row>
    <row r="49" spans="2:14" ht="12" customHeight="1" x14ac:dyDescent="0.15">
      <c r="B49" s="27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</row>
    <row r="50" spans="2:14" ht="15" customHeight="1" x14ac:dyDescent="0.15"/>
    <row r="51" spans="2:14" ht="15" customHeight="1" x14ac:dyDescent="0.15">
      <c r="B51" s="65" t="s">
        <v>95</v>
      </c>
      <c r="C51" s="65"/>
      <c r="D51" s="28" t="s">
        <v>107</v>
      </c>
      <c r="E51" s="81" t="s">
        <v>94</v>
      </c>
      <c r="F51" s="82"/>
      <c r="G51" s="82"/>
      <c r="H51" s="82"/>
      <c r="I51" s="82"/>
      <c r="J51" s="82"/>
      <c r="K51" s="83"/>
      <c r="L51" s="29" t="s">
        <v>108</v>
      </c>
      <c r="M51" s="64" t="s">
        <v>97</v>
      </c>
      <c r="N51" s="60"/>
    </row>
    <row r="52" spans="2:14" ht="15" customHeight="1" x14ac:dyDescent="0.15">
      <c r="B52" s="47" t="s">
        <v>118</v>
      </c>
      <c r="C52" s="48"/>
      <c r="D52" s="23" t="s">
        <v>110</v>
      </c>
      <c r="E52" s="93"/>
      <c r="F52" s="94"/>
      <c r="G52" s="94"/>
      <c r="H52" s="95"/>
      <c r="I52" s="108" t="s">
        <v>111</v>
      </c>
      <c r="J52" s="109"/>
      <c r="K52" s="96"/>
      <c r="L52" s="97"/>
      <c r="M52" s="97"/>
      <c r="N52" s="98"/>
    </row>
    <row r="53" spans="2:14" ht="15" customHeight="1" x14ac:dyDescent="0.15">
      <c r="B53" s="45"/>
      <c r="C53" s="46"/>
      <c r="D53" s="51" t="s">
        <v>85</v>
      </c>
      <c r="E53" s="43"/>
      <c r="F53" s="43"/>
      <c r="G53" s="51" t="s">
        <v>84</v>
      </c>
      <c r="H53" s="43"/>
      <c r="I53" s="43"/>
      <c r="J53" s="44"/>
      <c r="K53" s="43" t="s">
        <v>86</v>
      </c>
      <c r="L53" s="43"/>
      <c r="M53" s="43"/>
      <c r="N53" s="44"/>
    </row>
    <row r="54" spans="2:14" ht="15" customHeight="1" x14ac:dyDescent="0.15">
      <c r="B54" s="45"/>
      <c r="C54" s="46"/>
      <c r="D54" s="52"/>
      <c r="E54" s="53"/>
      <c r="F54" s="2"/>
      <c r="G54" s="52"/>
      <c r="H54" s="53"/>
      <c r="I54" s="53"/>
      <c r="J54" s="1"/>
      <c r="K54" s="53"/>
      <c r="L54" s="53"/>
      <c r="M54" s="53"/>
      <c r="N54" s="1"/>
    </row>
    <row r="55" spans="2:14" ht="15" customHeight="1" x14ac:dyDescent="0.15">
      <c r="B55" s="45"/>
      <c r="C55" s="46"/>
      <c r="D55" s="13" t="s">
        <v>112</v>
      </c>
      <c r="E55" s="64"/>
      <c r="F55" s="59"/>
      <c r="G55" s="59"/>
      <c r="H55" s="59"/>
      <c r="I55" s="59"/>
      <c r="J55" s="59"/>
      <c r="K55" s="59"/>
      <c r="L55" s="59"/>
      <c r="M55" s="59"/>
      <c r="N55" s="60"/>
    </row>
    <row r="56" spans="2:14" ht="15" customHeight="1" x14ac:dyDescent="0.15">
      <c r="B56" s="45"/>
      <c r="C56" s="46"/>
      <c r="D56" s="102" t="s">
        <v>31</v>
      </c>
      <c r="E56" s="30" t="s">
        <v>88</v>
      </c>
      <c r="F56" s="35" t="s">
        <v>59</v>
      </c>
      <c r="G56" s="31" t="s">
        <v>88</v>
      </c>
      <c r="H56" s="35" t="s">
        <v>60</v>
      </c>
      <c r="I56" s="31" t="s">
        <v>88</v>
      </c>
      <c r="J56" s="35" t="s">
        <v>61</v>
      </c>
      <c r="K56" s="31" t="s">
        <v>88</v>
      </c>
      <c r="L56" s="35" t="s">
        <v>62</v>
      </c>
      <c r="M56" s="31" t="s">
        <v>88</v>
      </c>
      <c r="N56" s="35" t="s">
        <v>63</v>
      </c>
    </row>
    <row r="57" spans="2:14" ht="15" customHeight="1" x14ac:dyDescent="0.15">
      <c r="B57" s="49" t="s">
        <v>119</v>
      </c>
      <c r="C57" s="50"/>
      <c r="D57" s="103"/>
      <c r="E57" s="31" t="s">
        <v>88</v>
      </c>
      <c r="F57" s="35" t="s">
        <v>55</v>
      </c>
      <c r="G57" s="31" t="s">
        <v>88</v>
      </c>
      <c r="H57" s="35" t="s">
        <v>56</v>
      </c>
      <c r="I57" s="31" t="s">
        <v>70</v>
      </c>
      <c r="J57" s="34" t="s">
        <v>57</v>
      </c>
      <c r="K57" s="30" t="s">
        <v>88</v>
      </c>
      <c r="L57" s="56" t="s">
        <v>58</v>
      </c>
      <c r="M57" s="56"/>
      <c r="N57" s="57"/>
    </row>
    <row r="58" spans="2:14" ht="15" customHeight="1" x14ac:dyDescent="0.15">
      <c r="B58" s="45"/>
      <c r="C58" s="46"/>
      <c r="D58" s="104"/>
      <c r="E58" s="30" t="s">
        <v>88</v>
      </c>
      <c r="F58" s="35" t="s">
        <v>54</v>
      </c>
      <c r="G58" s="31" t="s">
        <v>88</v>
      </c>
      <c r="H58" s="56" t="s">
        <v>53</v>
      </c>
      <c r="I58" s="56"/>
      <c r="J58" s="57"/>
      <c r="K58" s="31" t="s">
        <v>88</v>
      </c>
      <c r="L58" s="56" t="s">
        <v>50</v>
      </c>
      <c r="M58" s="56"/>
      <c r="N58" s="57"/>
    </row>
    <row r="59" spans="2:14" ht="15" customHeight="1" x14ac:dyDescent="0.15">
      <c r="B59" s="106"/>
      <c r="C59" s="107"/>
      <c r="D59" s="104"/>
      <c r="E59" s="30" t="s">
        <v>88</v>
      </c>
      <c r="F59" s="35" t="s">
        <v>52</v>
      </c>
      <c r="G59" s="31" t="s">
        <v>70</v>
      </c>
      <c r="H59" s="56" t="s">
        <v>105</v>
      </c>
      <c r="I59" s="56"/>
      <c r="J59" s="57"/>
      <c r="K59" s="32" t="s">
        <v>88</v>
      </c>
      <c r="L59" s="56" t="s">
        <v>51</v>
      </c>
      <c r="M59" s="56"/>
      <c r="N59" s="57"/>
    </row>
    <row r="60" spans="2:14" ht="15" customHeight="1" x14ac:dyDescent="0.15">
      <c r="B60" s="25" t="s">
        <v>114</v>
      </c>
      <c r="C60" s="3"/>
      <c r="D60" s="103"/>
      <c r="E60" s="32" t="s">
        <v>88</v>
      </c>
      <c r="F60" s="35" t="s">
        <v>49</v>
      </c>
      <c r="G60" s="24"/>
      <c r="H60" s="34"/>
      <c r="I60" s="36"/>
      <c r="J60" s="40"/>
      <c r="K60" s="36"/>
      <c r="L60" s="34"/>
      <c r="M60" s="36"/>
      <c r="N60" s="35"/>
    </row>
    <row r="61" spans="2:14" ht="15" customHeight="1" x14ac:dyDescent="0.15">
      <c r="B61" s="13" t="s">
        <v>35</v>
      </c>
      <c r="C61" s="4"/>
      <c r="D61" s="103"/>
      <c r="E61" s="111" t="s">
        <v>64</v>
      </c>
      <c r="F61" s="112"/>
      <c r="G61" s="112"/>
      <c r="H61" s="112"/>
      <c r="I61" s="112"/>
      <c r="J61" s="112"/>
      <c r="K61" s="112"/>
      <c r="L61" s="112"/>
      <c r="M61" s="112"/>
      <c r="N61" s="113"/>
    </row>
    <row r="62" spans="2:14" ht="15" customHeight="1" x14ac:dyDescent="0.15">
      <c r="B62" s="13" t="s">
        <v>79</v>
      </c>
      <c r="C62" s="5"/>
      <c r="D62" s="103"/>
      <c r="E62" s="30" t="s">
        <v>88</v>
      </c>
      <c r="F62" s="56" t="s">
        <v>67</v>
      </c>
      <c r="G62" s="56"/>
      <c r="H62" s="57"/>
      <c r="I62" s="31" t="s">
        <v>88</v>
      </c>
      <c r="J62" s="56" t="s">
        <v>65</v>
      </c>
      <c r="K62" s="56"/>
      <c r="L62" s="57"/>
      <c r="M62" s="31" t="s">
        <v>88</v>
      </c>
      <c r="N62" s="35" t="s">
        <v>47</v>
      </c>
    </row>
    <row r="63" spans="2:14" ht="15" customHeight="1" x14ac:dyDescent="0.15">
      <c r="B63" s="13" t="s">
        <v>115</v>
      </c>
      <c r="C63" s="4" t="str">
        <f ca="1">IF($C62&lt;&gt;"",DATEDIF($C62, TODAY(), "Y"),"")</f>
        <v/>
      </c>
      <c r="D63" s="103"/>
      <c r="E63" s="32" t="s">
        <v>88</v>
      </c>
      <c r="F63" s="54" t="s">
        <v>66</v>
      </c>
      <c r="G63" s="54"/>
      <c r="H63" s="55"/>
      <c r="I63" s="32" t="s">
        <v>88</v>
      </c>
      <c r="J63" s="54" t="s">
        <v>102</v>
      </c>
      <c r="K63" s="54"/>
      <c r="L63" s="55"/>
      <c r="M63" s="26"/>
      <c r="N63" s="42"/>
    </row>
    <row r="64" spans="2:14" ht="15" customHeight="1" x14ac:dyDescent="0.15">
      <c r="B64" s="13" t="s">
        <v>116</v>
      </c>
      <c r="C64" s="5"/>
      <c r="D64" s="103"/>
      <c r="E64" s="84" t="str">
        <f>IF(COUNTIF($G64:$N64,"■")&lt;=1,"歯科検診","一つのみお選び下さい")</f>
        <v>歯科検診</v>
      </c>
      <c r="F64" s="85"/>
      <c r="G64" s="33" t="s">
        <v>88</v>
      </c>
      <c r="H64" s="41" t="s">
        <v>43</v>
      </c>
      <c r="I64" s="30" t="s">
        <v>88</v>
      </c>
      <c r="J64" s="35" t="s">
        <v>46</v>
      </c>
      <c r="K64" s="32" t="s">
        <v>88</v>
      </c>
      <c r="L64" s="35" t="s">
        <v>45</v>
      </c>
      <c r="M64" s="32" t="s">
        <v>88</v>
      </c>
      <c r="N64" s="42" t="s">
        <v>44</v>
      </c>
    </row>
    <row r="65" spans="2:14" ht="15" customHeight="1" x14ac:dyDescent="0.15">
      <c r="B65" s="20" t="s">
        <v>117</v>
      </c>
      <c r="C65" s="4"/>
      <c r="D65" s="105"/>
      <c r="E65" s="33" t="s">
        <v>88</v>
      </c>
      <c r="F65" s="41" t="s">
        <v>77</v>
      </c>
      <c r="G65" s="110"/>
      <c r="H65" s="56"/>
      <c r="I65" s="56"/>
      <c r="J65" s="56"/>
      <c r="K65" s="56"/>
      <c r="L65" s="56"/>
      <c r="M65" s="56"/>
      <c r="N65" s="57"/>
    </row>
    <row r="66" spans="2:14" ht="12" customHeight="1" x14ac:dyDescent="0.15">
      <c r="B66" s="118" t="s">
        <v>87</v>
      </c>
      <c r="C66" s="79" t="str">
        <f>CONCATENATE(W$4,W$5,W$6,W$7,W$8,W$9,W$10,W$11,W$12,W$13,W$14,W$15,W$16,W$17,W$18,W$19,W$20,W$21,W$22,W$23,W$24,W$25,W$26,W$27,W$28,W$29,W$30,W$31,W$32,W$33,W$34,W$35,W$36,W$37)</f>
        <v/>
      </c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80"/>
    </row>
    <row r="67" spans="2:14" ht="12" customHeight="1" x14ac:dyDescent="0.15">
      <c r="B67" s="119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5"/>
    </row>
    <row r="68" spans="2:14" ht="12" customHeight="1" x14ac:dyDescent="0.15">
      <c r="B68" s="27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7"/>
    </row>
    <row r="69" spans="2:14" ht="15" customHeight="1" x14ac:dyDescent="0.15"/>
    <row r="70" spans="2:14" ht="15" customHeight="1" x14ac:dyDescent="0.15">
      <c r="B70" s="65" t="s">
        <v>96</v>
      </c>
      <c r="C70" s="65"/>
      <c r="D70" s="28" t="s">
        <v>107</v>
      </c>
      <c r="E70" s="81" t="s">
        <v>94</v>
      </c>
      <c r="F70" s="82"/>
      <c r="G70" s="82"/>
      <c r="H70" s="82"/>
      <c r="I70" s="82"/>
      <c r="J70" s="82"/>
      <c r="K70" s="83"/>
      <c r="L70" s="29" t="s">
        <v>108</v>
      </c>
      <c r="M70" s="64" t="s">
        <v>97</v>
      </c>
      <c r="N70" s="60"/>
    </row>
    <row r="71" spans="2:14" ht="15" customHeight="1" x14ac:dyDescent="0.15">
      <c r="B71" s="47" t="s">
        <v>118</v>
      </c>
      <c r="C71" s="48"/>
      <c r="D71" s="23" t="s">
        <v>110</v>
      </c>
      <c r="E71" s="93"/>
      <c r="F71" s="94"/>
      <c r="G71" s="94"/>
      <c r="H71" s="95"/>
      <c r="I71" s="108" t="s">
        <v>111</v>
      </c>
      <c r="J71" s="109"/>
      <c r="K71" s="96"/>
      <c r="L71" s="97"/>
      <c r="M71" s="97"/>
      <c r="N71" s="98"/>
    </row>
    <row r="72" spans="2:14" ht="15" customHeight="1" x14ac:dyDescent="0.15">
      <c r="B72" s="45"/>
      <c r="C72" s="46"/>
      <c r="D72" s="51" t="s">
        <v>85</v>
      </c>
      <c r="E72" s="43"/>
      <c r="F72" s="43"/>
      <c r="G72" s="51" t="s">
        <v>84</v>
      </c>
      <c r="H72" s="43"/>
      <c r="I72" s="43"/>
      <c r="J72" s="44"/>
      <c r="K72" s="43" t="s">
        <v>86</v>
      </c>
      <c r="L72" s="43"/>
      <c r="M72" s="43"/>
      <c r="N72" s="44"/>
    </row>
    <row r="73" spans="2:14" ht="15" customHeight="1" x14ac:dyDescent="0.15">
      <c r="B73" s="45"/>
      <c r="C73" s="46"/>
      <c r="D73" s="52"/>
      <c r="E73" s="53"/>
      <c r="F73" s="2"/>
      <c r="G73" s="52"/>
      <c r="H73" s="53"/>
      <c r="I73" s="53"/>
      <c r="J73" s="1"/>
      <c r="K73" s="53"/>
      <c r="L73" s="53"/>
      <c r="M73" s="53"/>
      <c r="N73" s="1"/>
    </row>
    <row r="74" spans="2:14" ht="15" customHeight="1" x14ac:dyDescent="0.15">
      <c r="B74" s="45"/>
      <c r="C74" s="46"/>
      <c r="D74" s="13" t="s">
        <v>112</v>
      </c>
      <c r="E74" s="64"/>
      <c r="F74" s="59"/>
      <c r="G74" s="59"/>
      <c r="H74" s="59"/>
      <c r="I74" s="59"/>
      <c r="J74" s="59"/>
      <c r="K74" s="59"/>
      <c r="L74" s="59"/>
      <c r="M74" s="59"/>
      <c r="N74" s="60"/>
    </row>
    <row r="75" spans="2:14" ht="15" customHeight="1" x14ac:dyDescent="0.15">
      <c r="B75" s="45"/>
      <c r="C75" s="46"/>
      <c r="D75" s="102" t="s">
        <v>31</v>
      </c>
      <c r="E75" s="30" t="s">
        <v>88</v>
      </c>
      <c r="F75" s="35" t="s">
        <v>59</v>
      </c>
      <c r="G75" s="31" t="s">
        <v>88</v>
      </c>
      <c r="H75" s="35" t="s">
        <v>60</v>
      </c>
      <c r="I75" s="31" t="s">
        <v>88</v>
      </c>
      <c r="J75" s="35" t="s">
        <v>61</v>
      </c>
      <c r="K75" s="31" t="s">
        <v>88</v>
      </c>
      <c r="L75" s="35" t="s">
        <v>62</v>
      </c>
      <c r="M75" s="31" t="s">
        <v>88</v>
      </c>
      <c r="N75" s="35" t="s">
        <v>63</v>
      </c>
    </row>
    <row r="76" spans="2:14" ht="15" customHeight="1" x14ac:dyDescent="0.15">
      <c r="B76" s="49" t="s">
        <v>119</v>
      </c>
      <c r="C76" s="50"/>
      <c r="D76" s="103"/>
      <c r="E76" s="31" t="s">
        <v>88</v>
      </c>
      <c r="F76" s="35" t="s">
        <v>55</v>
      </c>
      <c r="G76" s="31" t="s">
        <v>88</v>
      </c>
      <c r="H76" s="35" t="s">
        <v>56</v>
      </c>
      <c r="I76" s="31" t="s">
        <v>88</v>
      </c>
      <c r="J76" s="34" t="s">
        <v>57</v>
      </c>
      <c r="K76" s="30" t="s">
        <v>88</v>
      </c>
      <c r="L76" s="56" t="s">
        <v>58</v>
      </c>
      <c r="M76" s="56"/>
      <c r="N76" s="57"/>
    </row>
    <row r="77" spans="2:14" ht="15" customHeight="1" x14ac:dyDescent="0.15">
      <c r="B77" s="45"/>
      <c r="C77" s="46"/>
      <c r="D77" s="104"/>
      <c r="E77" s="30" t="s">
        <v>88</v>
      </c>
      <c r="F77" s="35" t="s">
        <v>54</v>
      </c>
      <c r="G77" s="31" t="s">
        <v>88</v>
      </c>
      <c r="H77" s="56" t="s">
        <v>53</v>
      </c>
      <c r="I77" s="56"/>
      <c r="J77" s="57"/>
      <c r="K77" s="31" t="s">
        <v>70</v>
      </c>
      <c r="L77" s="56" t="s">
        <v>50</v>
      </c>
      <c r="M77" s="56"/>
      <c r="N77" s="57"/>
    </row>
    <row r="78" spans="2:14" ht="15" customHeight="1" x14ac:dyDescent="0.15">
      <c r="B78" s="106"/>
      <c r="C78" s="107"/>
      <c r="D78" s="104"/>
      <c r="E78" s="30" t="s">
        <v>88</v>
      </c>
      <c r="F78" s="35" t="s">
        <v>52</v>
      </c>
      <c r="G78" s="31" t="s">
        <v>70</v>
      </c>
      <c r="H78" s="56" t="s">
        <v>48</v>
      </c>
      <c r="I78" s="56"/>
      <c r="J78" s="57"/>
      <c r="K78" s="32" t="s">
        <v>70</v>
      </c>
      <c r="L78" s="56" t="s">
        <v>51</v>
      </c>
      <c r="M78" s="56"/>
      <c r="N78" s="57"/>
    </row>
    <row r="79" spans="2:14" ht="15" customHeight="1" x14ac:dyDescent="0.15">
      <c r="B79" s="25" t="s">
        <v>114</v>
      </c>
      <c r="C79" s="3"/>
      <c r="D79" s="103"/>
      <c r="E79" s="32" t="s">
        <v>70</v>
      </c>
      <c r="F79" s="35" t="s">
        <v>49</v>
      </c>
      <c r="G79" s="24"/>
      <c r="H79" s="34"/>
      <c r="I79" s="36"/>
      <c r="J79" s="40"/>
      <c r="K79" s="36"/>
      <c r="L79" s="34"/>
      <c r="M79" s="36"/>
      <c r="N79" s="35"/>
    </row>
    <row r="80" spans="2:14" ht="15" customHeight="1" x14ac:dyDescent="0.15">
      <c r="B80" s="13" t="s">
        <v>35</v>
      </c>
      <c r="C80" s="4"/>
      <c r="D80" s="103"/>
      <c r="E80" s="111" t="s">
        <v>64</v>
      </c>
      <c r="F80" s="112"/>
      <c r="G80" s="112"/>
      <c r="H80" s="112"/>
      <c r="I80" s="112"/>
      <c r="J80" s="112"/>
      <c r="K80" s="112"/>
      <c r="L80" s="112"/>
      <c r="M80" s="112"/>
      <c r="N80" s="113"/>
    </row>
    <row r="81" spans="2:14" ht="15" customHeight="1" x14ac:dyDescent="0.15">
      <c r="B81" s="13" t="s">
        <v>79</v>
      </c>
      <c r="C81" s="5"/>
      <c r="D81" s="103"/>
      <c r="E81" s="30" t="s">
        <v>88</v>
      </c>
      <c r="F81" s="56" t="s">
        <v>67</v>
      </c>
      <c r="G81" s="56"/>
      <c r="H81" s="57"/>
      <c r="I81" s="31" t="s">
        <v>88</v>
      </c>
      <c r="J81" s="56" t="s">
        <v>65</v>
      </c>
      <c r="K81" s="56"/>
      <c r="L81" s="57"/>
      <c r="M81" s="31" t="s">
        <v>88</v>
      </c>
      <c r="N81" s="35" t="s">
        <v>47</v>
      </c>
    </row>
    <row r="82" spans="2:14" ht="15" customHeight="1" x14ac:dyDescent="0.15">
      <c r="B82" s="13" t="s">
        <v>115</v>
      </c>
      <c r="C82" s="4" t="str">
        <f ca="1">IF($C81&lt;&gt;"",DATEDIF($C81, TODAY(), "Y"),"")</f>
        <v/>
      </c>
      <c r="D82" s="103"/>
      <c r="E82" s="32" t="s">
        <v>88</v>
      </c>
      <c r="F82" s="54" t="s">
        <v>66</v>
      </c>
      <c r="G82" s="54"/>
      <c r="H82" s="55"/>
      <c r="I82" s="32" t="s">
        <v>88</v>
      </c>
      <c r="J82" s="54" t="s">
        <v>102</v>
      </c>
      <c r="K82" s="54"/>
      <c r="L82" s="55"/>
      <c r="M82" s="26"/>
      <c r="N82" s="42"/>
    </row>
    <row r="83" spans="2:14" ht="15" customHeight="1" x14ac:dyDescent="0.15">
      <c r="B83" s="13" t="s">
        <v>116</v>
      </c>
      <c r="C83" s="5"/>
      <c r="D83" s="103"/>
      <c r="E83" s="84" t="str">
        <f>IF(COUNTIF($G83:$N83,"■")&lt;=1,"歯科検診","一つのみお選び下さい")</f>
        <v>歯科検診</v>
      </c>
      <c r="F83" s="85"/>
      <c r="G83" s="33" t="s">
        <v>70</v>
      </c>
      <c r="H83" s="41" t="s">
        <v>43</v>
      </c>
      <c r="I83" s="30" t="s">
        <v>70</v>
      </c>
      <c r="J83" s="35" t="s">
        <v>46</v>
      </c>
      <c r="K83" s="32" t="s">
        <v>88</v>
      </c>
      <c r="L83" s="35" t="s">
        <v>45</v>
      </c>
      <c r="M83" s="32" t="s">
        <v>88</v>
      </c>
      <c r="N83" s="42" t="s">
        <v>44</v>
      </c>
    </row>
    <row r="84" spans="2:14" ht="15" customHeight="1" x14ac:dyDescent="0.15">
      <c r="B84" s="20" t="s">
        <v>117</v>
      </c>
      <c r="C84" s="4"/>
      <c r="D84" s="105"/>
      <c r="E84" s="33" t="s">
        <v>88</v>
      </c>
      <c r="F84" s="41" t="s">
        <v>77</v>
      </c>
      <c r="G84" s="110"/>
      <c r="H84" s="56"/>
      <c r="I84" s="56"/>
      <c r="J84" s="56"/>
      <c r="K84" s="56"/>
      <c r="L84" s="56"/>
      <c r="M84" s="56"/>
      <c r="N84" s="57"/>
    </row>
    <row r="85" spans="2:14" ht="12" customHeight="1" x14ac:dyDescent="0.15">
      <c r="B85" s="118" t="s">
        <v>87</v>
      </c>
      <c r="C85" s="79" t="str">
        <f>CONCATENATE(X$4,X$5,X$6,X$7,X$8,X$9,X$10,X$11,X$12,X$13,X$14,X$15,X$16,X$17,X$18,X$19,X$20,X$21,X$22,X$23,X$24,X$25,X$26,X$27,X$28,X$29,X$30,X$31,X$32,X$33,X$34,X$35,X$36,X$37)</f>
        <v/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80"/>
    </row>
    <row r="86" spans="2:14" ht="12" customHeight="1" x14ac:dyDescent="0.15">
      <c r="B86" s="119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5"/>
    </row>
    <row r="87" spans="2:14" ht="12" customHeight="1" x14ac:dyDescent="0.15">
      <c r="B87" s="27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7"/>
    </row>
    <row r="88" spans="2:14" ht="18" customHeight="1" x14ac:dyDescent="0.15"/>
  </sheetData>
  <sheetProtection algorithmName="SHA-512" hashValue="JEpbAvwOyQGBq0xtt3KdUE/tzmNoBscH9nccsyxqnjEiMqClRx1QjUhLLVw3tFuCsfvjZQmDwWGOz30La5UHBw==" saltValue="V0P6+EVnvhtppHrysgzyUw==" spinCount="100000" sheet="1" objects="1" scenarios="1"/>
  <mergeCells count="150">
    <mergeCell ref="C85:N85"/>
    <mergeCell ref="C29:N30"/>
    <mergeCell ref="B28:B29"/>
    <mergeCell ref="B47:B48"/>
    <mergeCell ref="C48:N49"/>
    <mergeCell ref="B66:B67"/>
    <mergeCell ref="C67:N68"/>
    <mergeCell ref="B85:B86"/>
    <mergeCell ref="C86:N87"/>
    <mergeCell ref="F81:H81"/>
    <mergeCell ref="J81:L81"/>
    <mergeCell ref="F82:H82"/>
    <mergeCell ref="J82:L82"/>
    <mergeCell ref="E83:F83"/>
    <mergeCell ref="H77:J77"/>
    <mergeCell ref="L77:N77"/>
    <mergeCell ref="H78:J78"/>
    <mergeCell ref="L78:N78"/>
    <mergeCell ref="E80:N80"/>
    <mergeCell ref="B71:C71"/>
    <mergeCell ref="E71:H71"/>
    <mergeCell ref="I71:J71"/>
    <mergeCell ref="K71:N71"/>
    <mergeCell ref="B72:C75"/>
    <mergeCell ref="D72:F72"/>
    <mergeCell ref="G72:J72"/>
    <mergeCell ref="K72:N72"/>
    <mergeCell ref="D73:E73"/>
    <mergeCell ref="G73:I73"/>
    <mergeCell ref="K73:M73"/>
    <mergeCell ref="E74:N74"/>
    <mergeCell ref="D75:D84"/>
    <mergeCell ref="B76:C76"/>
    <mergeCell ref="L76:N76"/>
    <mergeCell ref="B77:C78"/>
    <mergeCell ref="G84:N84"/>
    <mergeCell ref="C66:N66"/>
    <mergeCell ref="B70:C70"/>
    <mergeCell ref="E70:K70"/>
    <mergeCell ref="M70:N70"/>
    <mergeCell ref="F62:H62"/>
    <mergeCell ref="J62:L62"/>
    <mergeCell ref="F63:H63"/>
    <mergeCell ref="J63:L63"/>
    <mergeCell ref="E64:F64"/>
    <mergeCell ref="H58:J58"/>
    <mergeCell ref="L58:N58"/>
    <mergeCell ref="H59:J59"/>
    <mergeCell ref="L59:N59"/>
    <mergeCell ref="E61:N61"/>
    <mergeCell ref="B52:C52"/>
    <mergeCell ref="E52:H52"/>
    <mergeCell ref="I52:J52"/>
    <mergeCell ref="K52:N52"/>
    <mergeCell ref="B53:C56"/>
    <mergeCell ref="D53:F53"/>
    <mergeCell ref="G53:J53"/>
    <mergeCell ref="K53:N53"/>
    <mergeCell ref="D54:E54"/>
    <mergeCell ref="G54:I54"/>
    <mergeCell ref="K54:M54"/>
    <mergeCell ref="E55:N55"/>
    <mergeCell ref="D56:D65"/>
    <mergeCell ref="B57:C57"/>
    <mergeCell ref="L57:N57"/>
    <mergeCell ref="B58:C59"/>
    <mergeCell ref="G65:N65"/>
    <mergeCell ref="C47:N47"/>
    <mergeCell ref="B51:C51"/>
    <mergeCell ref="E51:K51"/>
    <mergeCell ref="M51:N51"/>
    <mergeCell ref="F43:H43"/>
    <mergeCell ref="J43:L43"/>
    <mergeCell ref="F44:H44"/>
    <mergeCell ref="J44:L44"/>
    <mergeCell ref="E45:F45"/>
    <mergeCell ref="H39:J39"/>
    <mergeCell ref="L39:N39"/>
    <mergeCell ref="H40:J40"/>
    <mergeCell ref="L40:N40"/>
    <mergeCell ref="E42:N42"/>
    <mergeCell ref="B33:C33"/>
    <mergeCell ref="E33:H33"/>
    <mergeCell ref="I33:J33"/>
    <mergeCell ref="K33:N33"/>
    <mergeCell ref="B34:C37"/>
    <mergeCell ref="D34:F34"/>
    <mergeCell ref="G34:J34"/>
    <mergeCell ref="K34:N34"/>
    <mergeCell ref="D35:E35"/>
    <mergeCell ref="G35:I35"/>
    <mergeCell ref="K35:M35"/>
    <mergeCell ref="E36:N36"/>
    <mergeCell ref="D37:D46"/>
    <mergeCell ref="B38:C38"/>
    <mergeCell ref="L38:N38"/>
    <mergeCell ref="B39:C40"/>
    <mergeCell ref="G46:N46"/>
    <mergeCell ref="C28:N28"/>
    <mergeCell ref="B32:C32"/>
    <mergeCell ref="E32:K32"/>
    <mergeCell ref="M32:N32"/>
    <mergeCell ref="E26:F26"/>
    <mergeCell ref="G27:N27"/>
    <mergeCell ref="I6:J6"/>
    <mergeCell ref="K6:N6"/>
    <mergeCell ref="E6:H6"/>
    <mergeCell ref="E13:K13"/>
    <mergeCell ref="J24:L24"/>
    <mergeCell ref="J25:L25"/>
    <mergeCell ref="F24:H24"/>
    <mergeCell ref="E14:H14"/>
    <mergeCell ref="K14:N14"/>
    <mergeCell ref="L19:N19"/>
    <mergeCell ref="L20:N20"/>
    <mergeCell ref="E17:N17"/>
    <mergeCell ref="E23:N23"/>
    <mergeCell ref="D18:D27"/>
    <mergeCell ref="B20:C21"/>
    <mergeCell ref="I14:J14"/>
    <mergeCell ref="H20:J20"/>
    <mergeCell ref="G15:J15"/>
    <mergeCell ref="B1:N1"/>
    <mergeCell ref="M13:N13"/>
    <mergeCell ref="C4:N4"/>
    <mergeCell ref="K5:L5"/>
    <mergeCell ref="M5:N5"/>
    <mergeCell ref="B13:C13"/>
    <mergeCell ref="I2:J2"/>
    <mergeCell ref="C5:J5"/>
    <mergeCell ref="C3:G3"/>
    <mergeCell ref="B10:N11"/>
    <mergeCell ref="B9:C9"/>
    <mergeCell ref="D9:N9"/>
    <mergeCell ref="H3:I3"/>
    <mergeCell ref="J3:N3"/>
    <mergeCell ref="C7:G7"/>
    <mergeCell ref="H7:I7"/>
    <mergeCell ref="J7:N7"/>
    <mergeCell ref="K15:N15"/>
    <mergeCell ref="B15:C18"/>
    <mergeCell ref="B14:C14"/>
    <mergeCell ref="B19:C19"/>
    <mergeCell ref="D15:F15"/>
    <mergeCell ref="D16:E16"/>
    <mergeCell ref="G16:I16"/>
    <mergeCell ref="K16:M16"/>
    <mergeCell ref="F25:H25"/>
    <mergeCell ref="L21:N21"/>
    <mergeCell ref="H21:J21"/>
  </mergeCells>
  <phoneticPr fontId="2"/>
  <conditionalFormatting sqref="C3 M13 E13:E14 K14 B15 E17 B20 C22 C24:C26 M32 E32:E33 K33 B34 E36 B39 C41 C43:C46 M51 E51:E52 K52 B53 E55 B58 C60 C62:C65 M70 E70:E71 K71 B72 E74 B77 C79 C81:C84">
    <cfRule type="containsBlanks" dxfId="18" priority="1">
      <formula>LEN(TRIM(B3))=0</formula>
    </cfRule>
  </conditionalFormatting>
  <conditionalFormatting sqref="C4:C6 M5 E6 K6 J7">
    <cfRule type="expression" dxfId="17" priority="2">
      <formula>AND($C$3="会社請求",C4="")</formula>
    </cfRule>
  </conditionalFormatting>
  <conditionalFormatting sqref="C7 J7">
    <cfRule type="expression" dxfId="16" priority="3">
      <formula>AND($C$3="保険請求",C10="")</formula>
    </cfRule>
  </conditionalFormatting>
  <conditionalFormatting sqref="D16:E16 G16:I16 K16:M16 D35:E35 G35:I35 K35:M35 D54:E54 G54:I54 K54:M54 D73:E73 G73:I73 K73:M73">
    <cfRule type="expression" dxfId="15" priority="4">
      <formula>WEEKDAY(D16,1)=7</formula>
    </cfRule>
    <cfRule type="expression" dxfId="14" priority="5">
      <formula>WEEKDAY(D16,1)=1</formula>
    </cfRule>
  </conditionalFormatting>
  <conditionalFormatting sqref="E26 E45 E64 E83">
    <cfRule type="expression" dxfId="13" priority="12">
      <formula>COUNTIF($G26:$N26,"■")&gt;1</formula>
    </cfRule>
  </conditionalFormatting>
  <conditionalFormatting sqref="E23:N25">
    <cfRule type="expression" dxfId="0" priority="50">
      <formula>$C$26="Male"</formula>
    </cfRule>
  </conditionalFormatting>
  <conditionalFormatting sqref="E42:N44">
    <cfRule type="expression" dxfId="12" priority="45">
      <formula>$C$45="Male"</formula>
    </cfRule>
  </conditionalFormatting>
  <conditionalFormatting sqref="E61:N63">
    <cfRule type="expression" dxfId="11" priority="46">
      <formula>$C$64="Male"</formula>
    </cfRule>
  </conditionalFormatting>
  <conditionalFormatting sqref="E80:N82">
    <cfRule type="expression" dxfId="10" priority="47">
      <formula>$C$83="Male"</formula>
    </cfRule>
  </conditionalFormatting>
  <conditionalFormatting sqref="G27">
    <cfRule type="expression" dxfId="9" priority="6">
      <formula>AND($E$27="■",$G$27="")</formula>
    </cfRule>
  </conditionalFormatting>
  <conditionalFormatting sqref="G46">
    <cfRule type="expression" dxfId="8" priority="7">
      <formula>AND($E$46="■",$G$46="")</formula>
    </cfRule>
  </conditionalFormatting>
  <conditionalFormatting sqref="G65">
    <cfRule type="expression" dxfId="7" priority="8">
      <formula>AND($E$65="■",$G$65="")</formula>
    </cfRule>
  </conditionalFormatting>
  <conditionalFormatting sqref="G84">
    <cfRule type="expression" dxfId="6" priority="9">
      <formula>AND($E$84="■",$G$84="")</formula>
    </cfRule>
  </conditionalFormatting>
  <conditionalFormatting sqref="J25:L25">
    <cfRule type="expression" dxfId="5" priority="39">
      <formula>$C$25&lt;39</formula>
    </cfRule>
  </conditionalFormatting>
  <conditionalFormatting sqref="J44:L44">
    <cfRule type="expression" dxfId="4" priority="40">
      <formula>$C$44&lt;39</formula>
    </cfRule>
  </conditionalFormatting>
  <conditionalFormatting sqref="J63:L63">
    <cfRule type="expression" dxfId="3" priority="41">
      <formula>$C$63&lt;39</formula>
    </cfRule>
  </conditionalFormatting>
  <conditionalFormatting sqref="J82:L82">
    <cfRule type="expression" dxfId="2" priority="42">
      <formula>$C$82&lt;39</formula>
    </cfRule>
  </conditionalFormatting>
  <conditionalFormatting sqref="N18 J18:J19 F18:F22 H18:H22 L18:L22 N24 F24:F25 J24:J26 H26 L26 N26 F27 N37 J37:J38 F37:F41 H37:H41 L37:L41 N43 F43:F44 J43:J45 H45 L45 N45 F46 N56 J56:J57 F56:F60 H56:H60 L56:L60 N62 F62:F63 J62:J64 H64 L64 N64 F65 N75 J75:J76 F75:F79 H75:H79 L75:L79 N81 F81:F82 J81:J83 H83 L83 N83 F84">
    <cfRule type="expression" dxfId="1" priority="38">
      <formula>E18="■"</formula>
    </cfRule>
  </conditionalFormatting>
  <dataValidations xWindow="471" yWindow="353" count="15">
    <dataValidation type="list" allowBlank="1" showInputMessage="1" showErrorMessage="1" sqref="C22 C41 C60 C79" xr:uid="{27062AF6-B342-4978-9C18-6402EF08E727}">
      <formula1>$P$13:$P$14</formula1>
    </dataValidation>
    <dataValidation type="list" allowBlank="1" showInputMessage="1" showErrorMessage="1" sqref="J3" xr:uid="{BA786E76-29F9-4394-824A-5B7ADFDFFABA}">
      <formula1>$P$4:$P$6</formula1>
    </dataValidation>
    <dataValidation allowBlank="1" showInputMessage="1" showErrorMessage="1" promptTitle="メールアドレス" prompt="当院登録のメールアドレスをご記入ください。_x000a_(予約のやり取り、請求書・領収書、結果レポートはご登録のメールアドレスのみへのお送りとなります。)" sqref="E14:H14 E33:H33 E52:H52 E71:H71" xr:uid="{E67E1356-40AD-4BF6-97CA-5025C829F9B8}"/>
    <dataValidation type="list" allowBlank="1" showInputMessage="1" showErrorMessage="1" sqref="E24:E25 E27 I81 I75:I76 M75 E75:E79 M24 G18:G21 M18 I18:I19 I24 M56 E43:E44 E46 M81 K75:K78 I56:I57 K37:K40 M43 K18:K21 M37 I37:I38 I43 G56:G59 E62:E63 E65 I62 E84 E81:E82 K56:K59 M62 G37:G40 E18:E22 E37:E41 E56:E60 G75:G78" xr:uid="{B20193C7-38E9-4CC7-8189-194E21787902}">
      <formula1>$S$21:$S$22</formula1>
    </dataValidation>
    <dataValidation type="date" operator="greaterThan" allowBlank="1" showInputMessage="1" showErrorMessage="1" sqref="C24 C43 C62 C81" xr:uid="{F3D3201C-D3BA-4759-8B5B-8F7BBD2678E3}">
      <formula1>1</formula1>
    </dataValidation>
    <dataValidation type="list" allowBlank="1" showInputMessage="1" showErrorMessage="1" sqref="F16 J16 N16 F35 J35 N35 F54 J54 N54 F73 J73 N73" xr:uid="{CD5D7AE7-1830-46F2-84A7-CC0E25CF40B6}">
      <formula1>$S$13:$S$15</formula1>
    </dataValidation>
    <dataValidation type="list" allowBlank="1" showInputMessage="1" showErrorMessage="1" sqref="C45 C64 C83 C26" xr:uid="{05951990-FB9F-4497-A19C-900FBA68633D}">
      <formula1>$P$16:$P$18</formula1>
    </dataValidation>
    <dataValidation allowBlank="1" showInputMessage="1" showErrorMessage="1" promptTitle="携帯電話番号" prompt="当院登録の携帯電話番号をご記入ください。_x000a_(請求書・領収書、結果レポートの開封に必要なアクセスコードの送信先となります。)" sqref="K14:N14 K33:N33 K52:N52 K71:N71" xr:uid="{EC5D758E-3ED4-468F-B138-D8D79F85052C}"/>
    <dataValidation allowBlank="1" showInputMessage="1" showErrorMessage="1" promptTitle="キット送付先住所" prompt="検体キットの送付先住所をご記入ください。_x000a_ご記入をもちまして、キットの郵送に同意頂いたものといたします。" sqref="E13:K13 E32:K32 E51:K51 E70:K70" xr:uid="{C714E4DA-CD8C-496A-9C3A-36C986E13999}"/>
    <dataValidation type="list" allowBlank="1" showInputMessage="1" showErrorMessage="1" promptTitle="希望の受診コース" prompt="ご希望のコースを選択ください。" sqref="E17:N17 E36:N36 E55:N55 E74:N74" xr:uid="{F900A19F-EF4A-441A-A5B1-A1482BD3EB36}">
      <formula1>$P$22:$P$29</formula1>
    </dataValidation>
    <dataValidation type="list" allowBlank="1" showInputMessage="1" showErrorMessage="1" promptTitle="支払い方法" prompt="支払い方法を選択ください。" sqref="C3:G3" xr:uid="{0BF6B193-8F03-4542-B538-E7DCC98D7DA6}">
      <formula1>$P$4:$P$6</formula1>
    </dataValidation>
    <dataValidation type="date" operator="greaterThanOrEqual" allowBlank="1" showInputMessage="1" showErrorMessage="1" promptTitle="受診希望日" prompt="ご受診希望の日をご入力ください。_x000a_(詳細な条件はコメント欄にご記入ください)_x000a__x000a_土曜日は午前中のみ(別途週末料金を頂戴します)、_x000a_日曜日および祝日は休院致しております。" sqref="D16:E16 G16:I16 K16:M16 D35:E35 G35:I35 K35:M35 D54:E54 G54:I54 K54:M54 D73:E73 G73:I73 K73:M73" xr:uid="{9A741346-5A9F-453F-9FBD-EF5AEBE9F740}">
      <formula1>44805</formula1>
    </dataValidation>
    <dataValidation type="list" allowBlank="1" showInputMessage="1" showErrorMessage="1" prompt="当院より徒歩数分の外部医療機関でのご受診となります。_x000a_※ご案内は平日のご受診のみとなります。" sqref="G26 I26 K26 M26 G45 I45 K45 M45 G64 I64 K64 M64 G83 I83 K83 M83" xr:uid="{65E738FC-9C5B-4E5F-8066-F37F44B7A1F9}">
      <formula1>$S$21:$S$22</formula1>
    </dataValidation>
    <dataValidation type="list" allowBlank="1" showInputMessage="1" showErrorMessage="1" prompt="デジタルマンモグラフィ検査は40歳未満の方_x000a_および、過去1年以内に検査受診歴のある方はお受けになれません。_x000a__x000a_外部医療機関でのご受診となります。_x000a_通常、土日バンクホリデーは閉院しているためご予約は平日となります。" sqref="I82 I63 I44 I25" xr:uid="{5FA83692-B3AC-47C5-AB77-2F79281345AD}">
      <formula1>$S$21:$S$22</formula1>
    </dataValidation>
    <dataValidation allowBlank="1" showInputMessage="1" showErrorMessage="1" prompt="企業保険をご利用の方、および請求先の会社と所属が異なる方は必ずご記入ください。" sqref="J7:N7" xr:uid="{7D618E7C-39A8-463D-BDC0-C229351C3568}"/>
  </dataValidations>
  <printOptions horizontalCentered="1" verticalCentered="1"/>
  <pageMargins left="0.25" right="0.25" top="0.25" bottom="0.25" header="0" footer="0"/>
  <pageSetup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4" r:id="rId4" name="Group Box 22">
              <controlPr defaultSize="0" autoFill="0" autoPict="0">
                <anchor moveWithCells="1">
                  <from>
                    <xdr:col>4</xdr:col>
                    <xdr:colOff>19050</xdr:colOff>
                    <xdr:row>17</xdr:row>
                    <xdr:rowOff>0</xdr:rowOff>
                  </from>
                  <to>
                    <xdr:col>7</xdr:col>
                    <xdr:colOff>552450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" name="Group Box 51">
              <controlPr defaultSize="0" autoFill="0" autoPict="0">
                <anchor moveWithCells="1">
                  <from>
                    <xdr:col>3</xdr:col>
                    <xdr:colOff>1057275</xdr:colOff>
                    <xdr:row>30</xdr:row>
                    <xdr:rowOff>0</xdr:rowOff>
                  </from>
                  <to>
                    <xdr:col>7</xdr:col>
                    <xdr:colOff>314325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6" name="Group Box 52">
              <controlPr defaultSize="0" autoFill="0" autoPict="0">
                <anchor moveWithCells="1">
                  <from>
                    <xdr:col>4</xdr:col>
                    <xdr:colOff>19050</xdr:colOff>
                    <xdr:row>30</xdr:row>
                    <xdr:rowOff>0</xdr:rowOff>
                  </from>
                  <to>
                    <xdr:col>7</xdr:col>
                    <xdr:colOff>552450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7" name="Group Box 53">
              <controlPr defaultSize="0" autoFill="0" autoPict="0">
                <anchor moveWithCells="1">
                  <from>
                    <xdr:col>3</xdr:col>
                    <xdr:colOff>1143000</xdr:colOff>
                    <xdr:row>30</xdr:row>
                    <xdr:rowOff>0</xdr:rowOff>
                  </from>
                  <to>
                    <xdr:col>7</xdr:col>
                    <xdr:colOff>400050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8" name="Group Box 54">
              <controlPr defaultSize="0" autoFill="0" autoPict="0">
                <anchor moveWithCells="1">
                  <from>
                    <xdr:col>3</xdr:col>
                    <xdr:colOff>1171575</xdr:colOff>
                    <xdr:row>30</xdr:row>
                    <xdr:rowOff>0</xdr:rowOff>
                  </from>
                  <to>
                    <xdr:col>7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9" name="Group Box 59">
              <controlPr defaultSize="0" autoFill="0" autoPict="0">
                <anchor moveWithCells="1">
                  <from>
                    <xdr:col>3</xdr:col>
                    <xdr:colOff>1057275</xdr:colOff>
                    <xdr:row>43</xdr:row>
                    <xdr:rowOff>0</xdr:rowOff>
                  </from>
                  <to>
                    <xdr:col>7</xdr:col>
                    <xdr:colOff>314325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0" name="Group Box 60">
              <controlPr defaultSize="0" autoFill="0" autoPict="0">
                <anchor moveWithCells="1">
                  <from>
                    <xdr:col>4</xdr:col>
                    <xdr:colOff>19050</xdr:colOff>
                    <xdr:row>36</xdr:row>
                    <xdr:rowOff>0</xdr:rowOff>
                  </from>
                  <to>
                    <xdr:col>7</xdr:col>
                    <xdr:colOff>552450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1" name="Group Box 61">
              <controlPr defaultSize="0" autoFill="0" autoPict="0">
                <anchor moveWithCells="1">
                  <from>
                    <xdr:col>3</xdr:col>
                    <xdr:colOff>1143000</xdr:colOff>
                    <xdr:row>47</xdr:row>
                    <xdr:rowOff>0</xdr:rowOff>
                  </from>
                  <to>
                    <xdr:col>7</xdr:col>
                    <xdr:colOff>400050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2" name="Group Box 62">
              <controlPr defaultSize="0" autoFill="0" autoPict="0">
                <anchor moveWithCells="1">
                  <from>
                    <xdr:col>3</xdr:col>
                    <xdr:colOff>1171575</xdr:colOff>
                    <xdr:row>47</xdr:row>
                    <xdr:rowOff>0</xdr:rowOff>
                  </from>
                  <to>
                    <xdr:col>7</xdr:col>
                    <xdr:colOff>381000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3" name="Group Box 63">
              <controlPr defaultSize="0" autoFill="0" autoPict="0">
                <anchor moveWithCells="1">
                  <from>
                    <xdr:col>3</xdr:col>
                    <xdr:colOff>1057275</xdr:colOff>
                    <xdr:row>43</xdr:row>
                    <xdr:rowOff>0</xdr:rowOff>
                  </from>
                  <to>
                    <xdr:col>7</xdr:col>
                    <xdr:colOff>314325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4" name="Group Box 64">
              <controlPr defaultSize="0" autoFill="0" autoPict="0">
                <anchor moveWithCells="1">
                  <from>
                    <xdr:col>4</xdr:col>
                    <xdr:colOff>19050</xdr:colOff>
                    <xdr:row>36</xdr:row>
                    <xdr:rowOff>0</xdr:rowOff>
                  </from>
                  <to>
                    <xdr:col>7</xdr:col>
                    <xdr:colOff>552450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5" name="Group Box 65">
              <controlPr defaultSize="0" autoFill="0" autoPict="0">
                <anchor moveWithCells="1">
                  <from>
                    <xdr:col>3</xdr:col>
                    <xdr:colOff>1143000</xdr:colOff>
                    <xdr:row>47</xdr:row>
                    <xdr:rowOff>0</xdr:rowOff>
                  </from>
                  <to>
                    <xdr:col>7</xdr:col>
                    <xdr:colOff>400050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6" name="Group Box 66">
              <controlPr defaultSize="0" autoFill="0" autoPict="0">
                <anchor moveWithCells="1">
                  <from>
                    <xdr:col>3</xdr:col>
                    <xdr:colOff>1171575</xdr:colOff>
                    <xdr:row>47</xdr:row>
                    <xdr:rowOff>0</xdr:rowOff>
                  </from>
                  <to>
                    <xdr:col>7</xdr:col>
                    <xdr:colOff>381000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7" name="Group Box 67">
              <controlPr defaultSize="0" autoFill="0" autoPict="0">
                <anchor moveWithCells="1">
                  <from>
                    <xdr:col>3</xdr:col>
                    <xdr:colOff>1057275</xdr:colOff>
                    <xdr:row>49</xdr:row>
                    <xdr:rowOff>0</xdr:rowOff>
                  </from>
                  <to>
                    <xdr:col>7</xdr:col>
                    <xdr:colOff>304800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8" name="Group Box 68">
              <controlPr defaultSize="0" autoFill="0" autoPict="0">
                <anchor moveWithCells="1">
                  <from>
                    <xdr:col>4</xdr:col>
                    <xdr:colOff>19050</xdr:colOff>
                    <xdr:row>49</xdr:row>
                    <xdr:rowOff>0</xdr:rowOff>
                  </from>
                  <to>
                    <xdr:col>7</xdr:col>
                    <xdr:colOff>542925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9" name="Group Box 69">
              <controlPr defaultSize="0" autoFill="0" autoPict="0">
                <anchor moveWithCells="1">
                  <from>
                    <xdr:col>3</xdr:col>
                    <xdr:colOff>1143000</xdr:colOff>
                    <xdr:row>49</xdr:row>
                    <xdr:rowOff>0</xdr:rowOff>
                  </from>
                  <to>
                    <xdr:col>7</xdr:col>
                    <xdr:colOff>390525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0" name="Group Box 70">
              <controlPr defaultSize="0" autoFill="0" autoPict="0">
                <anchor moveWithCells="1">
                  <from>
                    <xdr:col>3</xdr:col>
                    <xdr:colOff>1171575</xdr:colOff>
                    <xdr:row>49</xdr:row>
                    <xdr:rowOff>0</xdr:rowOff>
                  </from>
                  <to>
                    <xdr:col>7</xdr:col>
                    <xdr:colOff>371475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1" name="Group Box 71">
              <controlPr defaultSize="0" autoFill="0" autoPict="0">
                <anchor moveWithCells="1">
                  <from>
                    <xdr:col>3</xdr:col>
                    <xdr:colOff>1057275</xdr:colOff>
                    <xdr:row>62</xdr:row>
                    <xdr:rowOff>0</xdr:rowOff>
                  </from>
                  <to>
                    <xdr:col>7</xdr:col>
                    <xdr:colOff>314325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2" name="Group Box 72">
              <controlPr defaultSize="0" autoFill="0" autoPict="0">
                <anchor moveWithCells="1">
                  <from>
                    <xdr:col>4</xdr:col>
                    <xdr:colOff>19050</xdr:colOff>
                    <xdr:row>55</xdr:row>
                    <xdr:rowOff>0</xdr:rowOff>
                  </from>
                  <to>
                    <xdr:col>7</xdr:col>
                    <xdr:colOff>552450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3" name="Group Box 73">
              <controlPr defaultSize="0" autoFill="0" autoPict="0">
                <anchor moveWithCells="1">
                  <from>
                    <xdr:col>3</xdr:col>
                    <xdr:colOff>1143000</xdr:colOff>
                    <xdr:row>66</xdr:row>
                    <xdr:rowOff>0</xdr:rowOff>
                  </from>
                  <to>
                    <xdr:col>7</xdr:col>
                    <xdr:colOff>400050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4" name="Group Box 74">
              <controlPr defaultSize="0" autoFill="0" autoPict="0">
                <anchor moveWithCells="1">
                  <from>
                    <xdr:col>3</xdr:col>
                    <xdr:colOff>1171575</xdr:colOff>
                    <xdr:row>66</xdr:row>
                    <xdr:rowOff>0</xdr:rowOff>
                  </from>
                  <to>
                    <xdr:col>7</xdr:col>
                    <xdr:colOff>381000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5" name="Group Box 75">
              <controlPr defaultSize="0" autoFill="0" autoPict="0">
                <anchor moveWithCells="1">
                  <from>
                    <xdr:col>3</xdr:col>
                    <xdr:colOff>1057275</xdr:colOff>
                    <xdr:row>62</xdr:row>
                    <xdr:rowOff>0</xdr:rowOff>
                  </from>
                  <to>
                    <xdr:col>7</xdr:col>
                    <xdr:colOff>314325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6" name="Group Box 76">
              <controlPr defaultSize="0" autoFill="0" autoPict="0">
                <anchor moveWithCells="1">
                  <from>
                    <xdr:col>4</xdr:col>
                    <xdr:colOff>19050</xdr:colOff>
                    <xdr:row>55</xdr:row>
                    <xdr:rowOff>0</xdr:rowOff>
                  </from>
                  <to>
                    <xdr:col>7</xdr:col>
                    <xdr:colOff>552450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7" name="Group Box 77">
              <controlPr defaultSize="0" autoFill="0" autoPict="0">
                <anchor moveWithCells="1">
                  <from>
                    <xdr:col>3</xdr:col>
                    <xdr:colOff>1143000</xdr:colOff>
                    <xdr:row>66</xdr:row>
                    <xdr:rowOff>0</xdr:rowOff>
                  </from>
                  <to>
                    <xdr:col>7</xdr:col>
                    <xdr:colOff>400050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8" name="Group Box 78">
              <controlPr defaultSize="0" autoFill="0" autoPict="0">
                <anchor moveWithCells="1">
                  <from>
                    <xdr:col>3</xdr:col>
                    <xdr:colOff>1171575</xdr:colOff>
                    <xdr:row>66</xdr:row>
                    <xdr:rowOff>0</xdr:rowOff>
                  </from>
                  <to>
                    <xdr:col>7</xdr:col>
                    <xdr:colOff>381000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9" name="Group Box 79">
              <controlPr defaultSize="0" autoFill="0" autoPict="0">
                <anchor moveWithCells="1">
                  <from>
                    <xdr:col>3</xdr:col>
                    <xdr:colOff>1057275</xdr:colOff>
                    <xdr:row>68</xdr:row>
                    <xdr:rowOff>0</xdr:rowOff>
                  </from>
                  <to>
                    <xdr:col>7</xdr:col>
                    <xdr:colOff>304800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0" name="Group Box 80">
              <controlPr defaultSize="0" autoFill="0" autoPict="0">
                <anchor moveWithCells="1">
                  <from>
                    <xdr:col>4</xdr:col>
                    <xdr:colOff>19050</xdr:colOff>
                    <xdr:row>68</xdr:row>
                    <xdr:rowOff>0</xdr:rowOff>
                  </from>
                  <to>
                    <xdr:col>7</xdr:col>
                    <xdr:colOff>542925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1" name="Group Box 81">
              <controlPr defaultSize="0" autoFill="0" autoPict="0">
                <anchor moveWithCells="1">
                  <from>
                    <xdr:col>3</xdr:col>
                    <xdr:colOff>1143000</xdr:colOff>
                    <xdr:row>68</xdr:row>
                    <xdr:rowOff>0</xdr:rowOff>
                  </from>
                  <to>
                    <xdr:col>7</xdr:col>
                    <xdr:colOff>390525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2" name="Group Box 82">
              <controlPr defaultSize="0" autoFill="0" autoPict="0">
                <anchor moveWithCells="1">
                  <from>
                    <xdr:col>3</xdr:col>
                    <xdr:colOff>1171575</xdr:colOff>
                    <xdr:row>68</xdr:row>
                    <xdr:rowOff>0</xdr:rowOff>
                  </from>
                  <to>
                    <xdr:col>7</xdr:col>
                    <xdr:colOff>371475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3" name="Group Box 83">
              <controlPr defaultSize="0" autoFill="0" autoPict="0">
                <anchor moveWithCells="1">
                  <from>
                    <xdr:col>3</xdr:col>
                    <xdr:colOff>1057275</xdr:colOff>
                    <xdr:row>81</xdr:row>
                    <xdr:rowOff>0</xdr:rowOff>
                  </from>
                  <to>
                    <xdr:col>7</xdr:col>
                    <xdr:colOff>314325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4" name="Group Box 84">
              <controlPr defaultSize="0" autoFill="0" autoPict="0">
                <anchor moveWithCells="1">
                  <from>
                    <xdr:col>4</xdr:col>
                    <xdr:colOff>19050</xdr:colOff>
                    <xdr:row>74</xdr:row>
                    <xdr:rowOff>0</xdr:rowOff>
                  </from>
                  <to>
                    <xdr:col>7</xdr:col>
                    <xdr:colOff>552450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5" name="Group Box 85">
              <controlPr defaultSize="0" autoFill="0" autoPict="0">
                <anchor moveWithCells="1">
                  <from>
                    <xdr:col>3</xdr:col>
                    <xdr:colOff>1143000</xdr:colOff>
                    <xdr:row>85</xdr:row>
                    <xdr:rowOff>0</xdr:rowOff>
                  </from>
                  <to>
                    <xdr:col>7</xdr:col>
                    <xdr:colOff>400050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6" name="Group Box 86">
              <controlPr defaultSize="0" autoFill="0" autoPict="0">
                <anchor moveWithCells="1">
                  <from>
                    <xdr:col>3</xdr:col>
                    <xdr:colOff>1171575</xdr:colOff>
                    <xdr:row>85</xdr:row>
                    <xdr:rowOff>0</xdr:rowOff>
                  </from>
                  <to>
                    <xdr:col>7</xdr:col>
                    <xdr:colOff>381000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7" name="Group Box 87">
              <controlPr defaultSize="0" autoFill="0" autoPict="0">
                <anchor moveWithCells="1">
                  <from>
                    <xdr:col>3</xdr:col>
                    <xdr:colOff>1057275</xdr:colOff>
                    <xdr:row>81</xdr:row>
                    <xdr:rowOff>0</xdr:rowOff>
                  </from>
                  <to>
                    <xdr:col>7</xdr:col>
                    <xdr:colOff>314325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8" name="Group Box 88">
              <controlPr defaultSize="0" autoFill="0" autoPict="0">
                <anchor moveWithCells="1">
                  <from>
                    <xdr:col>4</xdr:col>
                    <xdr:colOff>19050</xdr:colOff>
                    <xdr:row>74</xdr:row>
                    <xdr:rowOff>0</xdr:rowOff>
                  </from>
                  <to>
                    <xdr:col>7</xdr:col>
                    <xdr:colOff>552450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9" name="Group Box 89">
              <controlPr defaultSize="0" autoFill="0" autoPict="0">
                <anchor moveWithCells="1">
                  <from>
                    <xdr:col>3</xdr:col>
                    <xdr:colOff>1143000</xdr:colOff>
                    <xdr:row>85</xdr:row>
                    <xdr:rowOff>0</xdr:rowOff>
                  </from>
                  <to>
                    <xdr:col>7</xdr:col>
                    <xdr:colOff>400050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40" name="Group Box 90">
              <controlPr defaultSize="0" autoFill="0" autoPict="0">
                <anchor moveWithCells="1">
                  <from>
                    <xdr:col>3</xdr:col>
                    <xdr:colOff>1171575</xdr:colOff>
                    <xdr:row>85</xdr:row>
                    <xdr:rowOff>0</xdr:rowOff>
                  </from>
                  <to>
                    <xdr:col>7</xdr:col>
                    <xdr:colOff>381000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41" name="Group Box 23">
              <controlPr defaultSize="0" autoFill="0" autoPict="0">
                <anchor moveWithCells="1">
                  <from>
                    <xdr:col>3</xdr:col>
                    <xdr:colOff>1143000</xdr:colOff>
                    <xdr:row>28</xdr:row>
                    <xdr:rowOff>0</xdr:rowOff>
                  </from>
                  <to>
                    <xdr:col>7</xdr:col>
                    <xdr:colOff>400050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42" name="Group Box 24">
              <controlPr defaultSize="0" autoFill="0" autoPict="0">
                <anchor moveWithCells="1">
                  <from>
                    <xdr:col>3</xdr:col>
                    <xdr:colOff>1171575</xdr:colOff>
                    <xdr:row>28</xdr:row>
                    <xdr:rowOff>0</xdr:rowOff>
                  </from>
                  <to>
                    <xdr:col>7</xdr:col>
                    <xdr:colOff>381000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43" name="Group Box 99">
              <controlPr defaultSize="0" autoFill="0" autoPict="0">
                <anchor moveWithCells="1">
                  <from>
                    <xdr:col>3</xdr:col>
                    <xdr:colOff>1143000</xdr:colOff>
                    <xdr:row>47</xdr:row>
                    <xdr:rowOff>0</xdr:rowOff>
                  </from>
                  <to>
                    <xdr:col>7</xdr:col>
                    <xdr:colOff>400050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4" name="Group Box 100">
              <controlPr defaultSize="0" autoFill="0" autoPict="0">
                <anchor moveWithCells="1">
                  <from>
                    <xdr:col>3</xdr:col>
                    <xdr:colOff>1171575</xdr:colOff>
                    <xdr:row>47</xdr:row>
                    <xdr:rowOff>0</xdr:rowOff>
                  </from>
                  <to>
                    <xdr:col>7</xdr:col>
                    <xdr:colOff>381000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45" name="Group Box 101">
              <controlPr defaultSize="0" autoFill="0" autoPict="0">
                <anchor moveWithCells="1">
                  <from>
                    <xdr:col>3</xdr:col>
                    <xdr:colOff>1143000</xdr:colOff>
                    <xdr:row>66</xdr:row>
                    <xdr:rowOff>0</xdr:rowOff>
                  </from>
                  <to>
                    <xdr:col>7</xdr:col>
                    <xdr:colOff>400050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46" name="Group Box 102">
              <controlPr defaultSize="0" autoFill="0" autoPict="0">
                <anchor moveWithCells="1">
                  <from>
                    <xdr:col>3</xdr:col>
                    <xdr:colOff>1171575</xdr:colOff>
                    <xdr:row>66</xdr:row>
                    <xdr:rowOff>0</xdr:rowOff>
                  </from>
                  <to>
                    <xdr:col>7</xdr:col>
                    <xdr:colOff>381000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47" name="Group Box 103">
              <controlPr defaultSize="0" autoFill="0" autoPict="0">
                <anchor moveWithCells="1">
                  <from>
                    <xdr:col>3</xdr:col>
                    <xdr:colOff>1143000</xdr:colOff>
                    <xdr:row>85</xdr:row>
                    <xdr:rowOff>0</xdr:rowOff>
                  </from>
                  <to>
                    <xdr:col>7</xdr:col>
                    <xdr:colOff>400050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48" name="Group Box 104">
              <controlPr defaultSize="0" autoFill="0" autoPict="0">
                <anchor moveWithCells="1">
                  <from>
                    <xdr:col>3</xdr:col>
                    <xdr:colOff>1171575</xdr:colOff>
                    <xdr:row>85</xdr:row>
                    <xdr:rowOff>0</xdr:rowOff>
                  </from>
                  <to>
                    <xdr:col>7</xdr:col>
                    <xdr:colOff>381000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49" name="Group Box 15">
              <controlPr defaultSize="0" autoFill="0" autoPict="0">
                <anchor moveWithCells="1">
                  <from>
                    <xdr:col>3</xdr:col>
                    <xdr:colOff>1057275</xdr:colOff>
                    <xdr:row>24</xdr:row>
                    <xdr:rowOff>0</xdr:rowOff>
                  </from>
                  <to>
                    <xdr:col>7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健康診断申込書</vt:lpstr>
      <vt:lpstr>健康診断申込書!Print_Area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Michiko Bramich</dc:creator>
  <cp:lastModifiedBy>AF06 Acton</cp:lastModifiedBy>
  <cp:lastPrinted>2022-09-08T12:05:42Z</cp:lastPrinted>
  <dcterms:created xsi:type="dcterms:W3CDTF">2022-09-07T14:05:50Z</dcterms:created>
  <dcterms:modified xsi:type="dcterms:W3CDTF">2024-04-24T15:40:20Z</dcterms:modified>
</cp:coreProperties>
</file>